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tabRatio="255" firstSheet="2" activeTab="2"/>
  </bookViews>
  <sheets>
    <sheet name="FICHE de pointage" sheetId="1" r:id="rId1"/>
    <sheet name="classement " sheetId="2" r:id="rId2"/>
    <sheet name="general" sheetId="3" r:id="rId3"/>
  </sheets>
  <definedNames>
    <definedName name="_xlnm.Print_Area" localSheetId="1">'classement '!$A$1:$CJ$56</definedName>
    <definedName name="_xlnm.Print_Area" localSheetId="2">'general'!$A$1:$O$51</definedName>
  </definedNames>
  <calcPr fullCalcOnLoad="1"/>
</workbook>
</file>

<file path=xl/sharedStrings.xml><?xml version="1.0" encoding="utf-8"?>
<sst xmlns="http://schemas.openxmlformats.org/spreadsheetml/2006/main" count="396" uniqueCount="144">
  <si>
    <t>SAMEDI</t>
  </si>
  <si>
    <t>DIMANCHE</t>
  </si>
  <si>
    <t>Clas</t>
  </si>
  <si>
    <t>ZONE 1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</si>
  <si>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</si>
  <si>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</si>
  <si>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</si>
  <si>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</si>
  <si>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</si>
  <si>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</si>
  <si>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</si>
  <si>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</si>
  <si>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</si>
  <si>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</si>
  <si>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</si>
  <si>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</si>
  <si>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</si>
  <si>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</si>
  <si>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</si>
  <si>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</si>
  <si>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Brochet</t>
  </si>
  <si>
    <t>Perche</t>
  </si>
  <si>
    <t>Sandre</t>
  </si>
  <si>
    <t>sandre</t>
  </si>
  <si>
    <t>EQUIPAGE:</t>
  </si>
  <si>
    <t>Fiche du SAMEDI</t>
  </si>
  <si>
    <t>Fiche du DIMANCHE</t>
  </si>
  <si>
    <t>ZONE</t>
  </si>
  <si>
    <t>Heure</t>
  </si>
  <si>
    <t>Etat</t>
  </si>
  <si>
    <t>Longueur</t>
  </si>
  <si>
    <t>Coef  x</t>
  </si>
  <si>
    <t>TOTAL</t>
  </si>
  <si>
    <t>RAPPEL des coefficients:</t>
  </si>
  <si>
    <t>coef  1</t>
  </si>
  <si>
    <t>coef  2</t>
  </si>
  <si>
    <t>coef  3</t>
  </si>
  <si>
    <t xml:space="preserve"> </t>
  </si>
  <si>
    <t>Longueur mini des poissons:</t>
  </si>
  <si>
    <t>Perche=25cm  /  Sandre=40 cm  /  Brochet=50cm  /  Silure = 100cm</t>
  </si>
  <si>
    <t>Silure</t>
  </si>
  <si>
    <t>Brochet et Sandre</t>
  </si>
  <si>
    <t>Sa</t>
  </si>
  <si>
    <t>Si</t>
  </si>
  <si>
    <t>GENERAL</t>
  </si>
  <si>
    <t>CLASS. GENERAL</t>
  </si>
  <si>
    <t>Bb</t>
  </si>
  <si>
    <t>Sil</t>
  </si>
  <si>
    <t>Black Bass</t>
  </si>
  <si>
    <t>ZONE 5</t>
  </si>
  <si>
    <t>ZONE 6</t>
  </si>
  <si>
    <t>TEAM STOP CARNA</t>
  </si>
  <si>
    <t>TISSOT Marc - BATAILLER Pierre</t>
  </si>
  <si>
    <t>BAUGUIL Jean-Claude - FREJAVILLE Michel</t>
  </si>
  <si>
    <t>DESCREAUX Georges - MAURIN Jean-Pierre</t>
  </si>
  <si>
    <t>DEPT</t>
  </si>
  <si>
    <t>CALMELS Channy - MEYRONNET Patrick</t>
  </si>
  <si>
    <t>CHALLENGE INTERDEPARTEMENTAL DE PÊCHE AUX CARNASSIERS
LE SALAGOU - 4 &amp; 5 NOVEMBRE 2006</t>
  </si>
  <si>
    <t>BROUSSE Pierre - FRESSANGES Vinh</t>
  </si>
  <si>
    <t>15/15</t>
  </si>
  <si>
    <t>TARRAGNAT Jack - SCHMIT François</t>
  </si>
  <si>
    <t>12/34</t>
  </si>
  <si>
    <t>TEAM DAÏWA - XPRESS - SUZUKI</t>
  </si>
  <si>
    <t>CHARDENOUX Patrick - MARRAGOU Alain</t>
  </si>
  <si>
    <t>12/12</t>
  </si>
  <si>
    <t>CAMBEFORT Christian - ANDRIEU Christophe</t>
  </si>
  <si>
    <t>34/12</t>
  </si>
  <si>
    <t xml:space="preserve"> TEAM DAÏWA - XPRESS - LES BOUTIQUES DU MENUISIER</t>
  </si>
  <si>
    <t>BLUE FISH</t>
  </si>
  <si>
    <t>CLUB PECHE L'ALBAREDE III</t>
  </si>
  <si>
    <t>BES Philippe - RAYSSAC Thierry</t>
  </si>
  <si>
    <t>81/81</t>
  </si>
  <si>
    <t>MANEGLIA Christian - BRET Michel</t>
  </si>
  <si>
    <t>09/09</t>
  </si>
  <si>
    <t>BELLARD Philippe - MONTJOTIN Pascal</t>
  </si>
  <si>
    <t>63/63</t>
  </si>
  <si>
    <t>BLANCO Alphonse -BLANCO Félicien</t>
  </si>
  <si>
    <t>SACAZE Thierry - MONMONT Jean-Philippe</t>
  </si>
  <si>
    <t>31/31</t>
  </si>
  <si>
    <t>BELLARD Dominique - CHAVAROT Cédric</t>
  </si>
  <si>
    <t>CLUB PECHE L'ALBAREDE I</t>
  </si>
  <si>
    <t>BOSC Eric - RAYNAUD Jean-Luc</t>
  </si>
  <si>
    <t>CABRIL</t>
  </si>
  <si>
    <t>BERTRAND Helen - MONTOLIO Stéphane</t>
  </si>
  <si>
    <t>HOBYONE</t>
  </si>
  <si>
    <t>PAVELIC Ivan - BARNOUIN Jérôme</t>
  </si>
  <si>
    <t>30/30</t>
  </si>
  <si>
    <t xml:space="preserve">TRITON BOATS SMITH </t>
  </si>
  <si>
    <t>PNH</t>
  </si>
  <si>
    <t>OUINT Jean Baptiste - SALAVIN Sébastien</t>
  </si>
  <si>
    <t>34/34</t>
  </si>
  <si>
    <t>MARENGO Sébastien - DOMPEYRE Xavier</t>
  </si>
  <si>
    <t>82/82</t>
  </si>
  <si>
    <t>PURE FISHING - BASS BOAT EUROPE</t>
  </si>
  <si>
    <t>POULAIN Laurent - EVEN Samuel</t>
  </si>
  <si>
    <t>13/61</t>
  </si>
  <si>
    <t>TRITON BOATS</t>
  </si>
  <si>
    <t>CLUB PECHE L'ALBAREDE II</t>
  </si>
  <si>
    <t>FILAQUIER Laurent - VEGEZZI Jean-Luc</t>
  </si>
  <si>
    <t>FRANCZAK Christian - HENRY David</t>
  </si>
  <si>
    <t>NAUDY Alain -CORNIER Guy</t>
  </si>
  <si>
    <t>ALANCHE Francis - ROCA Martial</t>
  </si>
  <si>
    <t>ROUDEIX Michel - DUFOUR Eric</t>
  </si>
  <si>
    <t>09/11</t>
  </si>
  <si>
    <t>PRIETO Jen Marc - DACHUNA Serge</t>
  </si>
  <si>
    <t>TRITON BOATS France</t>
  </si>
  <si>
    <t>BOSCHSLER Roberto - BOSCHSLER Tommy</t>
  </si>
  <si>
    <t>LE PLOMB PALETTE</t>
  </si>
  <si>
    <t>COCHARD Jack - COCHARD Anthony</t>
  </si>
  <si>
    <t>19/19</t>
  </si>
  <si>
    <t>TEAM BOURRET</t>
  </si>
  <si>
    <t>GISBERT Christophe - ONROZAT Eric</t>
  </si>
  <si>
    <t>LE SANDRA</t>
  </si>
  <si>
    <t>VIGUIER Francis - FOISSAC Christophe</t>
  </si>
  <si>
    <t>BOURLES Christophe - BOUVIALA Christian</t>
  </si>
  <si>
    <t>EUROPECHE 34</t>
  </si>
  <si>
    <t>CHASSAGNE Frédéric - SALVESTRIN Francis</t>
  </si>
  <si>
    <t>34</t>
  </si>
  <si>
    <t>PURE FISHING</t>
  </si>
  <si>
    <t>LEGENDRE Sylvain - EVEN Gaël</t>
  </si>
  <si>
    <t>11/14</t>
  </si>
  <si>
    <t>35</t>
  </si>
  <si>
    <t>ADPECHE 63 III</t>
  </si>
  <si>
    <t>VALLAS Christian - DUARTE Manuel</t>
  </si>
  <si>
    <t>36</t>
  </si>
  <si>
    <t>ADPECHE 63 II</t>
  </si>
  <si>
    <t>BATISTA Pedro - BATISTA Luis</t>
  </si>
  <si>
    <t>37</t>
  </si>
  <si>
    <t>ADPECHE 63 I</t>
  </si>
  <si>
    <t>HAON Olivier - BERNADES José</t>
  </si>
  <si>
    <t>38</t>
  </si>
  <si>
    <t>FISHERMAN</t>
  </si>
  <si>
    <t>GARZILLO Romain - CASTERAN Eudes</t>
  </si>
  <si>
    <t>34/30</t>
  </si>
  <si>
    <t>CHALLENGE INTERDEPARTEMENTAL DE PÊCHE AUX CARNASSIERS
LE SALAGOU - 4 &amp; 5 Novembre 2006</t>
  </si>
  <si>
    <t>SANSANO Sylvain - PELEGRIN Frédéric</t>
  </si>
  <si>
    <t>AMS FISHING - POWERLINE</t>
  </si>
  <si>
    <t>REYT Stéphane - DELOBELLE Cédric</t>
  </si>
  <si>
    <t>40</t>
  </si>
  <si>
    <t>ZANGA BROCHARD</t>
  </si>
  <si>
    <t>GAZAN Pierre - BECHARD  Stéphan</t>
  </si>
  <si>
    <t>LECOQ Yannick - FABRE Mathieu</t>
  </si>
  <si>
    <t>09/48</t>
  </si>
  <si>
    <t>PRIETO Jean Marc - DACHUNA Serge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</si>
</sst>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i/>
      <sz val="14"/>
      <name val="Times New Roman"/>
      <family val="0"/>
    </font>
    <font>
      <b/>
      <i/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8"/>
      <name val="MS Sans Serif"/>
      <family val="0"/>
    </font>
    <font>
      <b/>
      <sz val="13"/>
      <name val="MS Sans Serif"/>
      <family val="0"/>
    </font>
    <font>
      <b/>
      <i/>
      <sz val="13"/>
      <name val="Times New Roman"/>
      <family val="0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6" xfId="0" applyFont="1" applyBorder="1" applyAlignment="1">
      <alignment horizontal="centerContinuous"/>
    </xf>
    <xf numFmtId="0" fontId="1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0" fillId="2" borderId="0" xfId="0" applyFill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 vertical="center"/>
    </xf>
    <xf numFmtId="0" fontId="11" fillId="2" borderId="12" xfId="0" applyFont="1" applyFill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9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/>
    </xf>
    <xf numFmtId="0" fontId="6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2" borderId="3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4" fillId="2" borderId="31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10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76" fontId="5" fillId="3" borderId="44" xfId="0" applyNumberFormat="1" applyFont="1" applyFill="1" applyBorder="1" applyAlignment="1">
      <alignment horizontal="center"/>
    </xf>
    <xf numFmtId="0" fontId="5" fillId="2" borderId="4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14" fillId="2" borderId="4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9" fillId="2" borderId="31" xfId="0" applyFont="1" applyFill="1" applyBorder="1" applyAlignment="1">
      <alignment horizontal="centerContinuous"/>
    </xf>
    <xf numFmtId="0" fontId="19" fillId="2" borderId="34" xfId="0" applyFont="1" applyFill="1" applyBorder="1" applyAlignment="1">
      <alignment horizontal="centerContinuous"/>
    </xf>
    <xf numFmtId="0" fontId="19" fillId="2" borderId="31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2" borderId="43" xfId="0" applyFont="1" applyFill="1" applyBorder="1" applyAlignment="1">
      <alignment horizontal="centerContinuous" vertical="center"/>
    </xf>
    <xf numFmtId="1" fontId="4" fillId="0" borderId="47" xfId="0" applyNumberFormat="1" applyFont="1" applyBorder="1" applyAlignment="1">
      <alignment/>
    </xf>
    <xf numFmtId="0" fontId="5" fillId="2" borderId="47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49" fontId="4" fillId="2" borderId="49" xfId="0" applyNumberFormat="1" applyFont="1" applyFill="1" applyBorder="1" applyAlignment="1">
      <alignment horizontal="centerContinuous"/>
    </xf>
    <xf numFmtId="49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0" xfId="0" applyFont="1" applyFill="1" applyBorder="1" applyAlignment="1">
      <alignment/>
    </xf>
    <xf numFmtId="1" fontId="5" fillId="0" borderId="51" xfId="0" applyNumberFormat="1" applyFont="1" applyFill="1" applyBorder="1" applyAlignment="1">
      <alignment horizontal="center"/>
    </xf>
    <xf numFmtId="1" fontId="5" fillId="0" borderId="51" xfId="0" applyNumberFormat="1" applyFont="1" applyBorder="1" applyAlignment="1">
      <alignment/>
    </xf>
    <xf numFmtId="1" fontId="5" fillId="3" borderId="52" xfId="0" applyNumberFormat="1" applyFont="1" applyFill="1" applyBorder="1" applyAlignment="1">
      <alignment horizontal="center"/>
    </xf>
    <xf numFmtId="0" fontId="4" fillId="3" borderId="53" xfId="0" applyFont="1" applyFill="1" applyBorder="1" applyAlignment="1">
      <alignment/>
    </xf>
    <xf numFmtId="9" fontId="4" fillId="3" borderId="54" xfId="22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/>
    </xf>
    <xf numFmtId="1" fontId="5" fillId="3" borderId="57" xfId="0" applyNumberFormat="1" applyFont="1" applyFill="1" applyBorder="1" applyAlignment="1">
      <alignment horizontal="center"/>
    </xf>
    <xf numFmtId="0" fontId="4" fillId="0" borderId="58" xfId="0" applyFont="1" applyBorder="1" applyAlignment="1">
      <alignment/>
    </xf>
    <xf numFmtId="0" fontId="4" fillId="2" borderId="0" xfId="0" applyFont="1" applyFill="1" applyBorder="1" applyAlignment="1">
      <alignment horizontal="left"/>
    </xf>
    <xf numFmtId="1" fontId="4" fillId="0" borderId="59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60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2" borderId="44" xfId="0" applyFont="1" applyFill="1" applyBorder="1" applyAlignment="1">
      <alignment horizontal="centerContinuous"/>
    </xf>
    <xf numFmtId="1" fontId="5" fillId="0" borderId="61" xfId="0" applyNumberFormat="1" applyFont="1" applyBorder="1" applyAlignment="1">
      <alignment horizontal="center"/>
    </xf>
    <xf numFmtId="0" fontId="5" fillId="0" borderId="59" xfId="0" applyNumberFormat="1" applyFont="1" applyBorder="1" applyAlignment="1">
      <alignment horizontal="center"/>
    </xf>
    <xf numFmtId="0" fontId="5" fillId="2" borderId="62" xfId="0" applyFont="1" applyFill="1" applyBorder="1" applyAlignment="1">
      <alignment/>
    </xf>
    <xf numFmtId="0" fontId="5" fillId="2" borderId="63" xfId="0" applyFont="1" applyFill="1" applyBorder="1" applyAlignment="1">
      <alignment/>
    </xf>
    <xf numFmtId="0" fontId="5" fillId="2" borderId="64" xfId="0" applyFont="1" applyFill="1" applyBorder="1" applyAlignment="1">
      <alignment/>
    </xf>
    <xf numFmtId="0" fontId="5" fillId="2" borderId="39" xfId="0" applyFont="1" applyFill="1" applyBorder="1" applyAlignment="1">
      <alignment horizontal="centerContinuous"/>
    </xf>
    <xf numFmtId="0" fontId="5" fillId="0" borderId="65" xfId="0" applyFont="1" applyBorder="1" applyAlignment="1">
      <alignment horizontal="centerContinuous"/>
    </xf>
    <xf numFmtId="0" fontId="5" fillId="0" borderId="5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/>
    </xf>
    <xf numFmtId="0" fontId="5" fillId="0" borderId="68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4" fillId="2" borderId="25" xfId="0" applyFont="1" applyFill="1" applyBorder="1" applyAlignment="1">
      <alignment horizontal="left"/>
    </xf>
    <xf numFmtId="1" fontId="5" fillId="0" borderId="23" xfId="0" applyNumberFormat="1" applyFont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182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182" fontId="4" fillId="3" borderId="69" xfId="0" applyNumberFormat="1" applyFont="1" applyFill="1" applyBorder="1" applyAlignment="1">
      <alignment horizontal="center"/>
    </xf>
    <xf numFmtId="0" fontId="4" fillId="3" borderId="4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70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1" fontId="5" fillId="0" borderId="71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2" borderId="72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0" fontId="4" fillId="3" borderId="4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69" xfId="0" applyNumberFormat="1" applyFont="1" applyBorder="1" applyAlignment="1">
      <alignment/>
    </xf>
    <xf numFmtId="1" fontId="4" fillId="0" borderId="49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4" fillId="0" borderId="73" xfId="0" applyNumberFormat="1" applyFont="1" applyBorder="1" applyAlignment="1">
      <alignment/>
    </xf>
    <xf numFmtId="0" fontId="4" fillId="0" borderId="73" xfId="0" applyFont="1" applyBorder="1" applyAlignment="1">
      <alignment/>
    </xf>
    <xf numFmtId="1" fontId="5" fillId="0" borderId="34" xfId="0" applyNumberFormat="1" applyFont="1" applyBorder="1" applyAlignment="1">
      <alignment/>
    </xf>
    <xf numFmtId="0" fontId="4" fillId="0" borderId="49" xfId="0" applyNumberFormat="1" applyFont="1" applyFill="1" applyBorder="1" applyAlignment="1">
      <alignment horizontal="center"/>
    </xf>
    <xf numFmtId="1" fontId="5" fillId="0" borderId="74" xfId="0" applyNumberFormat="1" applyFont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1" fontId="5" fillId="0" borderId="75" xfId="0" applyNumberFormat="1" applyFont="1" applyBorder="1" applyAlignment="1">
      <alignment/>
    </xf>
    <xf numFmtId="0" fontId="5" fillId="0" borderId="76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77" xfId="0" applyFont="1" applyBorder="1" applyAlignment="1">
      <alignment horizontal="centerContinuous"/>
    </xf>
    <xf numFmtId="1" fontId="4" fillId="0" borderId="78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0" fontId="4" fillId="0" borderId="81" xfId="0" applyNumberFormat="1" applyFont="1" applyFill="1" applyBorder="1" applyAlignment="1">
      <alignment horizontal="center"/>
    </xf>
    <xf numFmtId="1" fontId="4" fillId="0" borderId="80" xfId="0" applyNumberFormat="1" applyFont="1" applyBorder="1" applyAlignment="1">
      <alignment/>
    </xf>
    <xf numFmtId="0" fontId="4" fillId="0" borderId="81" xfId="0" applyNumberFormat="1" applyFont="1" applyBorder="1" applyAlignment="1">
      <alignment/>
    </xf>
    <xf numFmtId="1" fontId="4" fillId="0" borderId="82" xfId="0" applyNumberFormat="1" applyFont="1" applyBorder="1" applyAlignment="1">
      <alignment/>
    </xf>
    <xf numFmtId="1" fontId="4" fillId="0" borderId="83" xfId="0" applyNumberFormat="1" applyFont="1" applyBorder="1" applyAlignment="1">
      <alignment/>
    </xf>
    <xf numFmtId="0" fontId="5" fillId="0" borderId="79" xfId="0" applyFont="1" applyBorder="1" applyAlignment="1">
      <alignment/>
    </xf>
    <xf numFmtId="0" fontId="5" fillId="2" borderId="79" xfId="0" applyFont="1" applyFill="1" applyBorder="1" applyAlignment="1">
      <alignment horizontal="centerContinuous"/>
    </xf>
    <xf numFmtId="0" fontId="5" fillId="0" borderId="84" xfId="0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/>
    </xf>
    <xf numFmtId="1" fontId="5" fillId="0" borderId="83" xfId="0" applyNumberFormat="1" applyFont="1" applyBorder="1" applyAlignment="1">
      <alignment/>
    </xf>
    <xf numFmtId="1" fontId="4" fillId="0" borderId="74" xfId="0" applyNumberFormat="1" applyFont="1" applyBorder="1" applyAlignment="1">
      <alignment horizontal="center"/>
    </xf>
    <xf numFmtId="1" fontId="4" fillId="0" borderId="75" xfId="0" applyNumberFormat="1" applyFont="1" applyFill="1" applyBorder="1" applyAlignment="1">
      <alignment horizontal="center"/>
    </xf>
    <xf numFmtId="1" fontId="4" fillId="0" borderId="75" xfId="0" applyNumberFormat="1" applyFont="1" applyBorder="1" applyAlignment="1">
      <alignment/>
    </xf>
    <xf numFmtId="0" fontId="5" fillId="0" borderId="79" xfId="0" applyFont="1" applyBorder="1" applyAlignment="1">
      <alignment horizontal="centerContinuous"/>
    </xf>
    <xf numFmtId="182" fontId="4" fillId="3" borderId="0" xfId="0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left" vertical="center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 horizontal="center"/>
    </xf>
    <xf numFmtId="0" fontId="4" fillId="0" borderId="87" xfId="0" applyNumberFormat="1" applyFont="1" applyFill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1" fontId="5" fillId="0" borderId="75" xfId="0" applyNumberFormat="1" applyFont="1" applyBorder="1" applyAlignment="1">
      <alignment horizontal="center"/>
    </xf>
    <xf numFmtId="0" fontId="5" fillId="2" borderId="88" xfId="0" applyFont="1" applyFill="1" applyBorder="1" applyAlignment="1">
      <alignment horizontal="centerContinuous" vertical="center"/>
    </xf>
    <xf numFmtId="0" fontId="4" fillId="2" borderId="89" xfId="0" applyFont="1" applyFill="1" applyBorder="1" applyAlignment="1">
      <alignment horizontal="centerContinuous"/>
    </xf>
    <xf numFmtId="0" fontId="5" fillId="0" borderId="90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1" fontId="4" fillId="0" borderId="78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1" fontId="4" fillId="0" borderId="80" xfId="0" applyNumberFormat="1" applyFont="1" applyBorder="1" applyAlignment="1">
      <alignment horizontal="center"/>
    </xf>
    <xf numFmtId="0" fontId="4" fillId="0" borderId="81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1" fontId="4" fillId="0" borderId="74" xfId="0" applyNumberFormat="1" applyFont="1" applyFill="1" applyBorder="1" applyAlignment="1">
      <alignment horizontal="center"/>
    </xf>
    <xf numFmtId="1" fontId="4" fillId="0" borderId="75" xfId="0" applyNumberFormat="1" applyFont="1" applyBorder="1" applyAlignment="1">
      <alignment horizontal="center"/>
    </xf>
    <xf numFmtId="0" fontId="5" fillId="0" borderId="76" xfId="0" applyFont="1" applyBorder="1" applyAlignment="1">
      <alignment/>
    </xf>
    <xf numFmtId="0" fontId="22" fillId="0" borderId="47" xfId="0" applyFont="1" applyBorder="1" applyAlignment="1">
      <alignment horizontal="left" vertical="top" wrapText="1"/>
    </xf>
    <xf numFmtId="0" fontId="4" fillId="0" borderId="59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7" xfId="0" applyFont="1" applyFill="1" applyBorder="1" applyAlignment="1">
      <alignment horizontal="left" vertical="top" wrapText="1"/>
    </xf>
    <xf numFmtId="0" fontId="24" fillId="0" borderId="47" xfId="0" applyFont="1" applyBorder="1" applyAlignment="1">
      <alignment/>
    </xf>
    <xf numFmtId="0" fontId="22" fillId="0" borderId="47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24" fillId="0" borderId="59" xfId="0" applyFont="1" applyBorder="1" applyAlignment="1">
      <alignment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1" fontId="5" fillId="0" borderId="79" xfId="0" applyNumberFormat="1" applyFont="1" applyBorder="1" applyAlignment="1">
      <alignment/>
    </xf>
    <xf numFmtId="1" fontId="5" fillId="0" borderId="79" xfId="0" applyNumberFormat="1" applyFont="1" applyBorder="1" applyAlignment="1">
      <alignment/>
    </xf>
    <xf numFmtId="9" fontId="4" fillId="2" borderId="7" xfId="0" applyNumberFormat="1" applyFont="1" applyFill="1" applyBorder="1" applyAlignment="1">
      <alignment/>
    </xf>
    <xf numFmtId="0" fontId="5" fillId="0" borderId="76" xfId="0" applyFont="1" applyBorder="1" applyAlignment="1" applyProtection="1">
      <alignment horizontal="centerContinuous"/>
      <protection hidden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" borderId="7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47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/>
    </xf>
    <xf numFmtId="0" fontId="21" fillId="0" borderId="47" xfId="0" applyFont="1" applyBorder="1" applyAlignment="1">
      <alignment horizontal="center" vertical="top" wrapText="1"/>
    </xf>
    <xf numFmtId="0" fontId="21" fillId="0" borderId="47" xfId="0" applyFont="1" applyFill="1" applyBorder="1" applyAlignment="1">
      <alignment horizontal="center" vertical="top" wrapText="1"/>
    </xf>
    <xf numFmtId="0" fontId="21" fillId="0" borderId="47" xfId="0" applyFont="1" applyFill="1" applyBorder="1" applyAlignment="1">
      <alignment horizontal="left" vertical="top" wrapText="1"/>
    </xf>
    <xf numFmtId="0" fontId="21" fillId="0" borderId="47" xfId="0" applyFont="1" applyBorder="1" applyAlignment="1">
      <alignment horizontal="left"/>
    </xf>
    <xf numFmtId="0" fontId="21" fillId="2" borderId="47" xfId="0" applyFont="1" applyFill="1" applyBorder="1" applyAlignment="1">
      <alignment horizontal="left"/>
    </xf>
    <xf numFmtId="0" fontId="21" fillId="2" borderId="48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1" fillId="3" borderId="40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2" borderId="93" xfId="0" applyFont="1" applyFill="1" applyBorder="1" applyAlignment="1">
      <alignment horizontal="center"/>
    </xf>
    <xf numFmtId="0" fontId="5" fillId="2" borderId="9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95" xfId="0" applyFont="1" applyFill="1" applyBorder="1" applyAlignment="1">
      <alignment/>
    </xf>
    <xf numFmtId="0" fontId="6" fillId="2" borderId="96" xfId="0" applyFont="1" applyFill="1" applyBorder="1" applyAlignment="1">
      <alignment/>
    </xf>
    <xf numFmtId="0" fontId="6" fillId="2" borderId="97" xfId="0" applyFont="1" applyFill="1" applyBorder="1" applyAlignment="1">
      <alignment horizontal="center"/>
    </xf>
    <xf numFmtId="0" fontId="4" fillId="3" borderId="9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4" fillId="3" borderId="7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3" borderId="43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0" fontId="27" fillId="2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47" xfId="0" applyFont="1" applyFill="1" applyBorder="1" applyAlignment="1">
      <alignment/>
    </xf>
    <xf numFmtId="0" fontId="20" fillId="2" borderId="47" xfId="0" applyFont="1" applyFill="1" applyBorder="1" applyAlignment="1">
      <alignment horizontal="centerContinuous"/>
    </xf>
    <xf numFmtId="0" fontId="20" fillId="2" borderId="48" xfId="0" applyFont="1" applyFill="1" applyBorder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8" fillId="0" borderId="47" xfId="0" applyFont="1" applyBorder="1" applyAlignment="1">
      <alignment/>
    </xf>
    <xf numFmtId="0" fontId="28" fillId="0" borderId="47" xfId="0" applyFont="1" applyFill="1" applyBorder="1" applyAlignment="1">
      <alignment/>
    </xf>
    <xf numFmtId="0" fontId="28" fillId="2" borderId="47" xfId="0" applyFont="1" applyFill="1" applyBorder="1" applyAlignment="1">
      <alignment vertical="top" wrapText="1"/>
    </xf>
    <xf numFmtId="0" fontId="21" fillId="2" borderId="3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 vertical="top" wrapText="1"/>
    </xf>
    <xf numFmtId="49" fontId="25" fillId="0" borderId="0" xfId="0" applyNumberFormat="1" applyFont="1" applyAlignment="1">
      <alignment/>
    </xf>
    <xf numFmtId="49" fontId="25" fillId="3" borderId="99" xfId="0" applyNumberFormat="1" applyFont="1" applyFill="1" applyBorder="1" applyAlignment="1">
      <alignment/>
    </xf>
    <xf numFmtId="0" fontId="24" fillId="0" borderId="92" xfId="0" applyFont="1" applyBorder="1" applyAlignment="1">
      <alignment/>
    </xf>
    <xf numFmtId="49" fontId="24" fillId="0" borderId="92" xfId="0" applyNumberFormat="1" applyFont="1" applyFill="1" applyBorder="1" applyAlignment="1">
      <alignment/>
    </xf>
    <xf numFmtId="49" fontId="24" fillId="0" borderId="92" xfId="0" applyNumberFormat="1" applyFont="1" applyBorder="1" applyAlignment="1">
      <alignment/>
    </xf>
    <xf numFmtId="0" fontId="24" fillId="0" borderId="92" xfId="0" applyFont="1" applyFill="1" applyBorder="1" applyAlignment="1">
      <alignment/>
    </xf>
    <xf numFmtId="49" fontId="24" fillId="0" borderId="92" xfId="0" applyNumberFormat="1" applyFont="1" applyFill="1" applyBorder="1" applyAlignment="1">
      <alignment/>
    </xf>
    <xf numFmtId="0" fontId="23" fillId="0" borderId="92" xfId="0" applyNumberFormat="1" applyFont="1" applyBorder="1" applyAlignment="1">
      <alignment horizontal="center"/>
    </xf>
    <xf numFmtId="49" fontId="24" fillId="0" borderId="92" xfId="0" applyNumberFormat="1" applyFont="1" applyFill="1" applyBorder="1" applyAlignment="1">
      <alignment horizontal="center"/>
    </xf>
    <xf numFmtId="49" fontId="24" fillId="2" borderId="92" xfId="0" applyNumberFormat="1" applyFont="1" applyFill="1" applyBorder="1" applyAlignment="1">
      <alignment horizontal="centerContinuous"/>
    </xf>
    <xf numFmtId="49" fontId="24" fillId="2" borderId="56" xfId="0" applyNumberFormat="1" applyFont="1" applyFill="1" applyBorder="1" applyAlignment="1">
      <alignment/>
    </xf>
    <xf numFmtId="49" fontId="24" fillId="2" borderId="55" xfId="0" applyNumberFormat="1" applyFont="1" applyFill="1" applyBorder="1" applyAlignment="1">
      <alignment/>
    </xf>
    <xf numFmtId="49" fontId="24" fillId="0" borderId="0" xfId="0" applyNumberFormat="1" applyFont="1" applyAlignment="1">
      <alignment/>
    </xf>
    <xf numFmtId="49" fontId="23" fillId="0" borderId="55" xfId="0" applyNumberFormat="1" applyFont="1" applyFill="1" applyBorder="1" applyAlignment="1">
      <alignment/>
    </xf>
    <xf numFmtId="49" fontId="24" fillId="0" borderId="55" xfId="0" applyNumberFormat="1" applyFont="1" applyFill="1" applyBorder="1" applyAlignment="1">
      <alignment/>
    </xf>
    <xf numFmtId="49" fontId="23" fillId="0" borderId="92" xfId="0" applyNumberFormat="1" applyFont="1" applyFill="1" applyBorder="1" applyAlignment="1">
      <alignment/>
    </xf>
    <xf numFmtId="176" fontId="5" fillId="0" borderId="47" xfId="0" applyNumberFormat="1" applyFont="1" applyBorder="1" applyAlignment="1">
      <alignment horizontal="center"/>
    </xf>
    <xf numFmtId="176" fontId="5" fillId="0" borderId="81" xfId="0" applyNumberFormat="1" applyFont="1" applyBorder="1" applyAlignment="1">
      <alignment horizontal="center"/>
    </xf>
    <xf numFmtId="176" fontId="4" fillId="0" borderId="79" xfId="0" applyNumberFormat="1" applyFont="1" applyBorder="1" applyAlignment="1">
      <alignment horizontal="center"/>
    </xf>
    <xf numFmtId="176" fontId="4" fillId="0" borderId="81" xfId="0" applyNumberFormat="1" applyFont="1" applyFill="1" applyBorder="1" applyAlignment="1">
      <alignment horizontal="center"/>
    </xf>
    <xf numFmtId="0" fontId="24" fillId="0" borderId="55" xfId="0" applyFont="1" applyFill="1" applyBorder="1" applyAlignment="1">
      <alignment/>
    </xf>
    <xf numFmtId="176" fontId="5" fillId="0" borderId="67" xfId="0" applyNumberFormat="1" applyFont="1" applyBorder="1" applyAlignment="1">
      <alignment horizontal="center"/>
    </xf>
    <xf numFmtId="176" fontId="5" fillId="0" borderId="92" xfId="0" applyNumberFormat="1" applyFont="1" applyFill="1" applyBorder="1" applyAlignment="1">
      <alignment horizontal="center"/>
    </xf>
    <xf numFmtId="176" fontId="5" fillId="0" borderId="9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59" xfId="0" applyNumberFormat="1" applyFont="1" applyBorder="1" applyAlignment="1">
      <alignment horizontal="center"/>
    </xf>
    <xf numFmtId="176" fontId="5" fillId="0" borderId="47" xfId="0" applyNumberFormat="1" applyFont="1" applyFill="1" applyBorder="1" applyAlignment="1">
      <alignment horizontal="center"/>
    </xf>
    <xf numFmtId="176" fontId="5" fillId="0" borderId="47" xfId="0" applyNumberFormat="1" applyFont="1" applyBorder="1" applyAlignment="1">
      <alignment/>
    </xf>
    <xf numFmtId="0" fontId="21" fillId="3" borderId="43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Continuous"/>
    </xf>
    <xf numFmtId="0" fontId="5" fillId="0" borderId="80" xfId="0" applyFont="1" applyBorder="1" applyAlignment="1">
      <alignment horizontal="centerContinuous"/>
    </xf>
    <xf numFmtId="0" fontId="6" fillId="0" borderId="67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76" fontId="5" fillId="3" borderId="102" xfId="0" applyNumberFormat="1" applyFont="1" applyFill="1" applyBorder="1" applyAlignment="1">
      <alignment horizontal="center"/>
    </xf>
    <xf numFmtId="1" fontId="5" fillId="0" borderId="103" xfId="0" applyNumberFormat="1" applyFont="1" applyBorder="1" applyAlignment="1">
      <alignment horizontal="center"/>
    </xf>
    <xf numFmtId="1" fontId="5" fillId="0" borderId="74" xfId="0" applyNumberFormat="1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49" fontId="23" fillId="0" borderId="73" xfId="0" applyNumberFormat="1" applyFont="1" applyBorder="1" applyAlignment="1">
      <alignment horizontal="center"/>
    </xf>
    <xf numFmtId="0" fontId="23" fillId="0" borderId="73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49" fontId="0" fillId="3" borderId="7" xfId="0" applyNumberFormat="1" applyFill="1" applyBorder="1" applyAlignment="1">
      <alignment/>
    </xf>
    <xf numFmtId="0" fontId="5" fillId="2" borderId="72" xfId="0" applyFont="1" applyFill="1" applyBorder="1" applyAlignment="1">
      <alignment/>
    </xf>
    <xf numFmtId="0" fontId="6" fillId="2" borderId="11" xfId="0" applyFont="1" applyFill="1" applyBorder="1" applyAlignment="1">
      <alignment horizontal="centerContinuous"/>
    </xf>
    <xf numFmtId="0" fontId="21" fillId="3" borderId="42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/>
    </xf>
    <xf numFmtId="0" fontId="6" fillId="2" borderId="3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5" fillId="2" borderId="104" xfId="0" applyFont="1" applyFill="1" applyBorder="1" applyAlignment="1">
      <alignment horizontal="centerContinuous"/>
    </xf>
    <xf numFmtId="0" fontId="5" fillId="2" borderId="55" xfId="0" applyFont="1" applyFill="1" applyBorder="1" applyAlignment="1">
      <alignment horizontal="centerContinuous"/>
    </xf>
    <xf numFmtId="0" fontId="5" fillId="2" borderId="105" xfId="0" applyFont="1" applyFill="1" applyBorder="1" applyAlignment="1">
      <alignment horizontal="centerContinuous"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3" borderId="5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47" xfId="0" applyFont="1" applyBorder="1" applyAlignment="1">
      <alignment horizontal="centerContinuous"/>
    </xf>
    <xf numFmtId="0" fontId="5" fillId="0" borderId="23" xfId="0" applyNumberFormat="1" applyFont="1" applyFill="1" applyBorder="1" applyAlignment="1">
      <alignment horizontal="center"/>
    </xf>
    <xf numFmtId="0" fontId="23" fillId="0" borderId="49" xfId="0" applyNumberFormat="1" applyFont="1" applyBorder="1" applyAlignment="1">
      <alignment horizontal="center"/>
    </xf>
    <xf numFmtId="0" fontId="5" fillId="3" borderId="10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" fontId="5" fillId="0" borderId="110" xfId="0" applyNumberFormat="1" applyFont="1" applyFill="1" applyBorder="1" applyAlignment="1">
      <alignment horizontal="center"/>
    </xf>
    <xf numFmtId="1" fontId="5" fillId="0" borderId="109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68" xfId="0" applyFont="1" applyBorder="1" applyAlignment="1">
      <alignment/>
    </xf>
    <xf numFmtId="0" fontId="4" fillId="0" borderId="60" xfId="0" applyFont="1" applyBorder="1" applyAlignment="1">
      <alignment/>
    </xf>
    <xf numFmtId="1" fontId="5" fillId="3" borderId="111" xfId="0" applyNumberFormat="1" applyFont="1" applyFill="1" applyBorder="1" applyAlignment="1">
      <alignment horizontal="center"/>
    </xf>
    <xf numFmtId="9" fontId="4" fillId="3" borderId="112" xfId="22" applyFont="1" applyFill="1" applyBorder="1" applyAlignment="1">
      <alignment horizontal="center"/>
    </xf>
    <xf numFmtId="1" fontId="5" fillId="3" borderId="113" xfId="0" applyNumberFormat="1" applyFont="1" applyFill="1" applyBorder="1" applyAlignment="1">
      <alignment horizontal="center"/>
    </xf>
    <xf numFmtId="9" fontId="4" fillId="3" borderId="114" xfId="22" applyFont="1" applyFill="1" applyBorder="1" applyAlignment="1">
      <alignment horizontal="center"/>
    </xf>
    <xf numFmtId="1" fontId="5" fillId="3" borderId="115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96" xfId="0" applyNumberFormat="1" applyFont="1" applyBorder="1" applyAlignment="1">
      <alignment horizontal="center"/>
    </xf>
    <xf numFmtId="1" fontId="5" fillId="0" borderId="109" xfId="0" applyNumberFormat="1" applyFont="1" applyBorder="1" applyAlignment="1">
      <alignment horizontal="center"/>
    </xf>
    <xf numFmtId="176" fontId="5" fillId="0" borderId="69" xfId="0" applyNumberFormat="1" applyFont="1" applyBorder="1" applyAlignment="1">
      <alignment horizontal="center"/>
    </xf>
    <xf numFmtId="0" fontId="4" fillId="0" borderId="116" xfId="0" applyFont="1" applyBorder="1" applyAlignment="1">
      <alignment/>
    </xf>
    <xf numFmtId="0" fontId="4" fillId="0" borderId="109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2" borderId="9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24" fillId="2" borderId="92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21" fillId="3" borderId="46" xfId="0" applyFont="1" applyFill="1" applyBorder="1" applyAlignment="1">
      <alignment horizontal="center" vertical="center"/>
    </xf>
    <xf numFmtId="0" fontId="1" fillId="3" borderId="119" xfId="0" applyFont="1" applyFill="1" applyBorder="1" applyAlignment="1">
      <alignment horizontal="center" vertical="center" wrapText="1"/>
    </xf>
    <xf numFmtId="0" fontId="1" fillId="3" borderId="120" xfId="0" applyFont="1" applyFill="1" applyBorder="1" applyAlignment="1">
      <alignment horizontal="center" vertical="center" wrapText="1"/>
    </xf>
    <xf numFmtId="0" fontId="1" fillId="3" borderId="121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3" borderId="122" xfId="0" applyFont="1" applyFill="1" applyBorder="1" applyAlignment="1">
      <alignment horizontal="center" vertical="center" wrapText="1"/>
    </xf>
    <xf numFmtId="0" fontId="1" fillId="3" borderId="123" xfId="0" applyFont="1" applyFill="1" applyBorder="1" applyAlignment="1">
      <alignment horizontal="center" vertical="center" wrapText="1"/>
    </xf>
    <xf numFmtId="0" fontId="1" fillId="3" borderId="124" xfId="0" applyFont="1" applyFill="1" applyBorder="1" applyAlignment="1">
      <alignment horizontal="center" vertical="center" wrapText="1"/>
    </xf>
    <xf numFmtId="49" fontId="5" fillId="2" borderId="111" xfId="0" applyNumberFormat="1" applyFont="1" applyFill="1" applyBorder="1" applyAlignment="1">
      <alignment horizontal="center" vertical="center"/>
    </xf>
    <xf numFmtId="49" fontId="5" fillId="2" borderId="73" xfId="0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27"/>
  <sheetViews>
    <sheetView zoomScale="75" zoomScaleNormal="75" workbookViewId="0" topLeftCell="A4">
      <selection activeCell="E36" sqref="E36"/>
    </sheetView>
  </sheetViews>
  <sheetFormatPr defaultColWidth="11.421875" defaultRowHeight="12.75"/>
  <cols>
    <col min="1" max="1" width="6.28125" style="0" customWidth="1"/>
    <col min="2" max="2" width="11.28125" style="0" customWidth="1"/>
    <col min="3" max="3" width="14.421875" style="0" customWidth="1"/>
    <col min="4" max="4" width="7.421875" style="0" customWidth="1"/>
    <col min="5" max="5" width="10.421875" style="0" customWidth="1"/>
    <col min="6" max="6" width="8.2812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11.28125" style="0" customWidth="1"/>
    <col min="12" max="12" width="14.421875" style="0" customWidth="1"/>
    <col min="13" max="13" width="7.421875" style="0" customWidth="1"/>
    <col min="14" max="14" width="10.421875" style="0" customWidth="1"/>
    <col min="15" max="15" width="8.28125" style="0" customWidth="1"/>
  </cols>
  <sheetData>
    <row r="1" spans="1:16" s="25" customFormat="1" ht="24" customHeight="1">
      <c r="A1" s="77" t="s">
        <v>24</v>
      </c>
      <c r="B1" s="78"/>
      <c r="C1" s="96"/>
      <c r="D1" s="97"/>
      <c r="E1" s="97"/>
      <c r="F1" s="81" t="s">
        <v>7</v>
      </c>
      <c r="G1" s="91">
        <v>36</v>
      </c>
      <c r="H1" s="23"/>
      <c r="I1" s="24"/>
      <c r="J1" s="77" t="s">
        <v>24</v>
      </c>
      <c r="K1" s="78"/>
      <c r="L1" s="96"/>
      <c r="M1" s="82"/>
      <c r="N1" s="82"/>
      <c r="O1" s="81" t="s">
        <v>7</v>
      </c>
      <c r="P1" s="91">
        <v>36</v>
      </c>
    </row>
    <row r="2" spans="1:16" ht="24" customHeight="1" thickBot="1">
      <c r="A2" s="93"/>
      <c r="B2" s="94"/>
      <c r="C2" s="94"/>
      <c r="D2" s="94"/>
      <c r="E2" s="94"/>
      <c r="F2" s="95"/>
      <c r="G2" s="80"/>
      <c r="H2" s="11"/>
      <c r="I2" s="4"/>
      <c r="J2" s="93"/>
      <c r="K2" s="94"/>
      <c r="L2" s="94"/>
      <c r="M2" s="94"/>
      <c r="N2" s="94"/>
      <c r="O2" s="79"/>
      <c r="P2" s="80"/>
    </row>
    <row r="3" spans="1:16" ht="19.5">
      <c r="A3" s="70" t="s">
        <v>25</v>
      </c>
      <c r="B3" s="67"/>
      <c r="C3" s="67"/>
      <c r="D3" s="67"/>
      <c r="E3" s="68"/>
      <c r="F3" s="67"/>
      <c r="G3" s="69"/>
      <c r="H3" s="11"/>
      <c r="I3" s="4"/>
      <c r="J3" s="70" t="s">
        <v>26</v>
      </c>
      <c r="K3" s="28"/>
      <c r="L3" s="28"/>
      <c r="M3" s="28"/>
      <c r="N3" s="66"/>
      <c r="O3" s="28"/>
      <c r="P3" s="29"/>
    </row>
    <row r="4" spans="1:16" ht="13.5" customHeight="1" thickBot="1">
      <c r="A4" s="26"/>
      <c r="B4" s="27"/>
      <c r="C4" s="27"/>
      <c r="D4" s="27"/>
      <c r="E4" s="27"/>
      <c r="F4" s="27"/>
      <c r="G4" s="22"/>
      <c r="H4" s="11"/>
      <c r="I4" s="4"/>
      <c r="J4" s="26"/>
      <c r="K4" s="27"/>
      <c r="L4" s="27"/>
      <c r="M4" s="27"/>
      <c r="N4" s="27"/>
      <c r="O4" s="27"/>
      <c r="P4" s="22"/>
    </row>
    <row r="5" spans="1:16" s="25" customFormat="1" ht="24" customHeight="1" thickBot="1">
      <c r="A5" s="30" t="s">
        <v>27</v>
      </c>
      <c r="B5" s="31" t="s">
        <v>28</v>
      </c>
      <c r="C5" s="32" t="s">
        <v>13</v>
      </c>
      <c r="D5" s="33" t="s">
        <v>29</v>
      </c>
      <c r="E5" s="34" t="s">
        <v>30</v>
      </c>
      <c r="F5" s="35" t="s">
        <v>31</v>
      </c>
      <c r="G5" s="36" t="s">
        <v>11</v>
      </c>
      <c r="H5" s="23"/>
      <c r="I5" s="24"/>
      <c r="J5" s="30" t="s">
        <v>27</v>
      </c>
      <c r="K5" s="31" t="s">
        <v>28</v>
      </c>
      <c r="L5" s="32" t="s">
        <v>13</v>
      </c>
      <c r="M5" s="33" t="s">
        <v>29</v>
      </c>
      <c r="N5" s="34" t="s">
        <v>30</v>
      </c>
      <c r="O5" s="35" t="s">
        <v>31</v>
      </c>
      <c r="P5" s="36" t="s">
        <v>11</v>
      </c>
    </row>
    <row r="6" spans="1:16" ht="21" customHeight="1" thickTop="1">
      <c r="A6" s="37"/>
      <c r="B6" s="38"/>
      <c r="C6" s="39"/>
      <c r="D6" s="40"/>
      <c r="E6" s="41"/>
      <c r="F6" s="42"/>
      <c r="G6" s="43"/>
      <c r="H6" s="44"/>
      <c r="I6" s="4"/>
      <c r="J6" s="37"/>
      <c r="K6" s="45"/>
      <c r="L6" s="46"/>
      <c r="M6" s="40"/>
      <c r="N6" s="41"/>
      <c r="O6" s="42"/>
      <c r="P6" s="43"/>
    </row>
    <row r="7" spans="1:16" ht="21" customHeight="1">
      <c r="A7" s="47"/>
      <c r="B7" s="48"/>
      <c r="C7" s="17"/>
      <c r="D7" s="49"/>
      <c r="E7" s="19"/>
      <c r="F7" s="18"/>
      <c r="G7" s="16"/>
      <c r="H7" s="44"/>
      <c r="I7" s="4"/>
      <c r="J7" s="47"/>
      <c r="K7" s="50"/>
      <c r="L7" s="20"/>
      <c r="M7" s="49"/>
      <c r="N7" s="19"/>
      <c r="O7" s="18"/>
      <c r="P7" s="16"/>
    </row>
    <row r="8" spans="1:16" ht="21" customHeight="1">
      <c r="A8" s="47"/>
      <c r="B8" s="48"/>
      <c r="C8" s="17"/>
      <c r="D8" s="49"/>
      <c r="E8" s="19"/>
      <c r="F8" s="18"/>
      <c r="G8" s="16"/>
      <c r="H8" s="44"/>
      <c r="I8" s="4"/>
      <c r="J8" s="47"/>
      <c r="K8" s="50"/>
      <c r="L8" s="20"/>
      <c r="M8" s="49"/>
      <c r="N8" s="19"/>
      <c r="O8" s="18"/>
      <c r="P8" s="16"/>
    </row>
    <row r="9" spans="1:16" ht="21" customHeight="1">
      <c r="A9" s="47"/>
      <c r="B9" s="48"/>
      <c r="C9" s="17"/>
      <c r="D9" s="49"/>
      <c r="E9" s="19"/>
      <c r="F9" s="18"/>
      <c r="G9" s="16"/>
      <c r="H9" s="44"/>
      <c r="I9" s="4"/>
      <c r="J9" s="47"/>
      <c r="K9" s="50"/>
      <c r="L9" s="20"/>
      <c r="M9" s="49"/>
      <c r="N9" s="19"/>
      <c r="O9" s="18"/>
      <c r="P9" s="16"/>
    </row>
    <row r="10" spans="1:16" ht="21" customHeight="1">
      <c r="A10" s="47"/>
      <c r="B10" s="48"/>
      <c r="C10" s="17"/>
      <c r="D10" s="49"/>
      <c r="E10" s="19"/>
      <c r="F10" s="18"/>
      <c r="G10" s="16"/>
      <c r="H10" s="44"/>
      <c r="I10" s="4"/>
      <c r="J10" s="47"/>
      <c r="K10" s="50"/>
      <c r="L10" s="20"/>
      <c r="M10" s="49"/>
      <c r="N10" s="19"/>
      <c r="O10" s="18"/>
      <c r="P10" s="16"/>
    </row>
    <row r="11" spans="1:16" ht="21" customHeight="1">
      <c r="A11" s="47"/>
      <c r="B11" s="48"/>
      <c r="C11" s="17"/>
      <c r="D11" s="49"/>
      <c r="E11" s="19"/>
      <c r="F11" s="18"/>
      <c r="G11" s="16"/>
      <c r="H11" s="44"/>
      <c r="I11" s="4"/>
      <c r="J11" s="47"/>
      <c r="K11" s="50"/>
      <c r="L11" s="20"/>
      <c r="M11" s="49"/>
      <c r="N11" s="19"/>
      <c r="O11" s="18"/>
      <c r="P11" s="16"/>
    </row>
    <row r="12" spans="1:16" ht="21" customHeight="1">
      <c r="A12" s="47"/>
      <c r="B12" s="48"/>
      <c r="C12" s="17"/>
      <c r="D12" s="49"/>
      <c r="E12" s="19"/>
      <c r="F12" s="18"/>
      <c r="G12" s="16"/>
      <c r="H12" s="44"/>
      <c r="I12" s="4"/>
      <c r="J12" s="47"/>
      <c r="K12" s="50"/>
      <c r="L12" s="20"/>
      <c r="M12" s="49"/>
      <c r="N12" s="19"/>
      <c r="O12" s="18"/>
      <c r="P12" s="16"/>
    </row>
    <row r="13" spans="1:16" ht="21" customHeight="1">
      <c r="A13" s="47"/>
      <c r="B13" s="48"/>
      <c r="C13" s="17"/>
      <c r="D13" s="49"/>
      <c r="E13" s="19"/>
      <c r="F13" s="18"/>
      <c r="G13" s="16"/>
      <c r="H13" s="44"/>
      <c r="I13" s="4"/>
      <c r="J13" s="47"/>
      <c r="K13" s="50"/>
      <c r="L13" s="20"/>
      <c r="M13" s="49"/>
      <c r="N13" s="19"/>
      <c r="O13" s="18"/>
      <c r="P13" s="16"/>
    </row>
    <row r="14" spans="1:16" ht="21" customHeight="1">
      <c r="A14" s="47"/>
      <c r="B14" s="48"/>
      <c r="C14" s="17"/>
      <c r="D14" s="49"/>
      <c r="E14" s="19"/>
      <c r="F14" s="18"/>
      <c r="G14" s="16"/>
      <c r="H14" s="44"/>
      <c r="I14" s="4"/>
      <c r="J14" s="47"/>
      <c r="K14" s="50"/>
      <c r="L14" s="20"/>
      <c r="M14" s="49"/>
      <c r="N14" s="19"/>
      <c r="O14" s="18"/>
      <c r="P14" s="16"/>
    </row>
    <row r="15" spans="1:16" ht="21" customHeight="1">
      <c r="A15" s="47"/>
      <c r="B15" s="48"/>
      <c r="C15" s="17"/>
      <c r="D15" s="49"/>
      <c r="E15" s="19"/>
      <c r="F15" s="18"/>
      <c r="G15" s="16"/>
      <c r="H15" s="44"/>
      <c r="I15" s="4"/>
      <c r="J15" s="47"/>
      <c r="K15" s="50"/>
      <c r="L15" s="20"/>
      <c r="M15" s="49"/>
      <c r="N15" s="19"/>
      <c r="O15" s="18"/>
      <c r="P15" s="16"/>
    </row>
    <row r="16" spans="1:16" ht="21" customHeight="1">
      <c r="A16" s="47"/>
      <c r="B16" s="48"/>
      <c r="C16" s="17"/>
      <c r="D16" s="49"/>
      <c r="E16" s="19"/>
      <c r="F16" s="18"/>
      <c r="G16" s="16"/>
      <c r="H16" s="44"/>
      <c r="I16" s="4"/>
      <c r="J16" s="47"/>
      <c r="K16" s="50"/>
      <c r="L16" s="20"/>
      <c r="M16" s="49"/>
      <c r="N16" s="19"/>
      <c r="O16" s="18"/>
      <c r="P16" s="16"/>
    </row>
    <row r="17" spans="1:16" ht="21" customHeight="1">
      <c r="A17" s="47"/>
      <c r="B17" s="48"/>
      <c r="C17" s="17"/>
      <c r="D17" s="49"/>
      <c r="E17" s="19"/>
      <c r="F17" s="18"/>
      <c r="G17" s="16"/>
      <c r="H17" s="44"/>
      <c r="I17" s="4"/>
      <c r="J17" s="47"/>
      <c r="K17" s="50"/>
      <c r="L17" s="20"/>
      <c r="M17" s="49"/>
      <c r="N17" s="19"/>
      <c r="O17" s="18"/>
      <c r="P17" s="16"/>
    </row>
    <row r="18" spans="1:16" ht="21" customHeight="1" thickBot="1">
      <c r="A18" s="51"/>
      <c r="B18" s="52"/>
      <c r="C18" s="53"/>
      <c r="D18" s="54"/>
      <c r="E18" s="55"/>
      <c r="F18" s="56"/>
      <c r="G18" s="57"/>
      <c r="H18" s="44"/>
      <c r="I18" s="4"/>
      <c r="J18" s="51"/>
      <c r="K18" s="58"/>
      <c r="L18" s="59"/>
      <c r="M18" s="54"/>
      <c r="N18" s="55"/>
      <c r="O18" s="56"/>
      <c r="P18" s="57"/>
    </row>
    <row r="19" spans="1:16" ht="22.5" customHeight="1" thickBot="1">
      <c r="A19" s="4"/>
      <c r="B19" s="4"/>
      <c r="C19" s="4"/>
      <c r="D19" s="4"/>
      <c r="E19" s="4"/>
      <c r="F19" s="60" t="s">
        <v>32</v>
      </c>
      <c r="G19" s="61"/>
      <c r="H19" s="44"/>
      <c r="I19" s="4"/>
      <c r="J19" s="62"/>
      <c r="K19" s="4"/>
      <c r="L19" s="4"/>
      <c r="M19" s="4"/>
      <c r="N19" s="4"/>
      <c r="O19" s="60" t="s">
        <v>32</v>
      </c>
      <c r="P19" s="61"/>
    </row>
    <row r="20" spans="1:16" ht="12.75">
      <c r="A20" s="6" t="s">
        <v>33</v>
      </c>
      <c r="B20" s="6"/>
      <c r="C20" s="4"/>
      <c r="D20" s="4"/>
      <c r="E20" s="4"/>
      <c r="F20" s="4"/>
      <c r="G20" s="4"/>
      <c r="H20" s="44"/>
      <c r="I20" s="4"/>
      <c r="J20" s="63" t="s">
        <v>33</v>
      </c>
      <c r="K20" s="6"/>
      <c r="L20" s="64"/>
      <c r="M20" s="64"/>
      <c r="N20" s="4"/>
      <c r="O20" s="6"/>
      <c r="P20" s="4"/>
    </row>
    <row r="21" spans="1:16" ht="12.75">
      <c r="A21" s="4" t="s">
        <v>40</v>
      </c>
      <c r="B21" s="4"/>
      <c r="C21" s="4"/>
      <c r="D21" s="4"/>
      <c r="E21" s="4"/>
      <c r="F21" s="6" t="s">
        <v>34</v>
      </c>
      <c r="G21" s="4"/>
      <c r="H21" s="44"/>
      <c r="I21" s="4"/>
      <c r="J21" s="62" t="s">
        <v>40</v>
      </c>
      <c r="K21" s="4"/>
      <c r="L21" s="4"/>
      <c r="M21" s="4"/>
      <c r="N21" s="4"/>
      <c r="O21" s="6" t="s">
        <v>34</v>
      </c>
      <c r="P21" s="4"/>
    </row>
    <row r="22" spans="1:16" ht="12.75">
      <c r="A22" s="4" t="s">
        <v>21</v>
      </c>
      <c r="B22" s="4"/>
      <c r="C22" s="4"/>
      <c r="D22" s="4"/>
      <c r="E22" s="4"/>
      <c r="F22" s="6" t="s">
        <v>35</v>
      </c>
      <c r="G22" s="4"/>
      <c r="H22" s="44"/>
      <c r="I22" s="4"/>
      <c r="J22" s="62" t="s">
        <v>21</v>
      </c>
      <c r="K22" s="4"/>
      <c r="L22" s="4"/>
      <c r="M22" s="4"/>
      <c r="N22" s="4"/>
      <c r="O22" s="6" t="s">
        <v>35</v>
      </c>
      <c r="P22" s="4"/>
    </row>
    <row r="23" spans="1:16" ht="12.75">
      <c r="A23" s="4" t="s">
        <v>41</v>
      </c>
      <c r="B23" s="4"/>
      <c r="C23" s="4"/>
      <c r="D23" s="4"/>
      <c r="E23" s="4"/>
      <c r="F23" s="6" t="s">
        <v>36</v>
      </c>
      <c r="G23" s="4"/>
      <c r="H23" s="44"/>
      <c r="I23" s="4"/>
      <c r="J23" s="62" t="s">
        <v>41</v>
      </c>
      <c r="K23" s="4"/>
      <c r="L23" s="4"/>
      <c r="M23" s="4"/>
      <c r="N23" s="4"/>
      <c r="O23" s="6" t="s">
        <v>36</v>
      </c>
      <c r="P23" s="4"/>
    </row>
    <row r="24" spans="1:16" ht="12.75">
      <c r="A24" s="4"/>
      <c r="B24" s="4"/>
      <c r="C24" s="4"/>
      <c r="D24" s="4"/>
      <c r="E24" s="4"/>
      <c r="F24" s="6"/>
      <c r="G24" s="4"/>
      <c r="H24" s="44"/>
      <c r="I24" s="4"/>
      <c r="J24" s="62"/>
      <c r="K24" s="4"/>
      <c r="L24" s="4"/>
      <c r="M24" s="4"/>
      <c r="N24" s="4"/>
      <c r="O24" s="6"/>
      <c r="P24" s="4"/>
    </row>
    <row r="25" spans="1:16" ht="12.75">
      <c r="A25" s="4"/>
      <c r="B25" s="4"/>
      <c r="C25" s="4"/>
      <c r="D25" s="4"/>
      <c r="E25" s="4"/>
      <c r="F25" s="4"/>
      <c r="G25" s="4"/>
      <c r="H25" s="44"/>
      <c r="I25" s="4" t="s">
        <v>37</v>
      </c>
      <c r="J25" s="62"/>
      <c r="K25" s="4"/>
      <c r="L25" s="4"/>
      <c r="M25" s="4"/>
      <c r="N25" s="4"/>
      <c r="O25" s="4"/>
      <c r="P25" s="4"/>
    </row>
    <row r="26" spans="1:16" ht="12.75">
      <c r="A26" s="6" t="s">
        <v>38</v>
      </c>
      <c r="B26" s="6"/>
      <c r="C26" s="4"/>
      <c r="D26" s="4"/>
      <c r="E26" s="4"/>
      <c r="F26" s="4"/>
      <c r="G26" s="4"/>
      <c r="H26" s="44"/>
      <c r="I26" s="4"/>
      <c r="J26" s="63" t="s">
        <v>38</v>
      </c>
      <c r="K26" s="6"/>
      <c r="L26" s="4"/>
      <c r="M26" s="4"/>
      <c r="N26" s="4"/>
      <c r="O26" s="4"/>
      <c r="P26" s="4"/>
    </row>
    <row r="27" spans="1:16" ht="12.75">
      <c r="A27" s="4" t="s">
        <v>39</v>
      </c>
      <c r="B27" s="4"/>
      <c r="C27" s="21"/>
      <c r="D27" s="21"/>
      <c r="E27" s="21"/>
      <c r="F27" s="21"/>
      <c r="G27" s="21"/>
      <c r="H27" s="65"/>
      <c r="I27" s="21"/>
      <c r="J27" s="62" t="s">
        <v>39</v>
      </c>
      <c r="K27" s="4"/>
      <c r="L27" s="21"/>
      <c r="M27" s="21"/>
      <c r="N27" s="21"/>
      <c r="O27" s="21"/>
      <c r="P27" s="21"/>
    </row>
  </sheetData>
  <printOptions gridLines="1" horizontalCentered="1" verticalCentered="1"/>
  <pageMargins left="0.2" right="0.25" top="0.61" bottom="0.1968503937007874" header="0.25" footer="0.32"/>
  <pageSetup firstPageNumber="3" useFirstPageNumber="1" fitToHeight="1" fitToWidth="1" horizontalDpi="300" verticalDpi="300" orientation="landscape" paperSize="9" scale="93" r:id="rId1"/>
  <headerFooter alignWithMargins="0">
    <oddHeader>&amp;L&amp;"Times New Roman,Gras italique"&amp;14&amp;UChallenge de pêche aux carnassiers - 2002-2003
Pareloup 22 et 23 juin 2002&amp;R&amp;"Times New Roman,Gras italique"&amp;14&amp;UChallenge de pêche aux carnassiers - 2002-2003
Pareloup 22 et 23 juin 2002</oddHeader>
    <oddFooter>&amp;L&amp;"Times New Roman,Gras"&amp;U Ne pas oublier de remettre la fiche de controle aux 
organisateurs à 17h30 aux limites de zones&amp;R&amp;"Times New Roman,Gras"&amp;U Ne pas oublier de remettre la fiche de controle aux
 organisateurs à 10h30 aux limites de zones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K303"/>
  <sheetViews>
    <sheetView zoomScale="60" zoomScaleNormal="60" workbookViewId="0" topLeftCell="A7">
      <selection activeCell="CJ8" sqref="CD8:CJ49"/>
    </sheetView>
  </sheetViews>
  <sheetFormatPr defaultColWidth="11.421875" defaultRowHeight="12.75"/>
  <cols>
    <col min="1" max="1" width="3.57421875" style="250" customWidth="1"/>
    <col min="2" max="2" width="41.421875" style="251" customWidth="1"/>
    <col min="3" max="3" width="52.8515625" style="282" customWidth="1"/>
    <col min="4" max="4" width="4.28125" style="298" customWidth="1"/>
    <col min="5" max="7" width="3.57421875" style="0" customWidth="1"/>
    <col min="8" max="8" width="5.421875" style="0" customWidth="1"/>
    <col min="9" max="9" width="3.57421875" style="0" customWidth="1"/>
    <col min="10" max="10" width="10.00390625" style="0" customWidth="1"/>
    <col min="11" max="11" width="5.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11.8515625" style="103" customWidth="1"/>
    <col min="42" max="42" width="12.00390625" style="103" customWidth="1"/>
    <col min="43" max="43" width="8.57421875" style="0" customWidth="1"/>
    <col min="44" max="48" width="3.57421875" style="0" customWidth="1"/>
    <col min="49" max="49" width="7.421875" style="0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12.00390625" style="0" customWidth="1"/>
    <col min="81" max="81" width="13.421875" style="0" customWidth="1"/>
    <col min="82" max="82" width="11.00390625" style="0" customWidth="1"/>
    <col min="83" max="83" width="12.57421875" style="0" customWidth="1"/>
    <col min="84" max="84" width="7.00390625" style="0" customWidth="1"/>
    <col min="85" max="85" width="5.7109375" style="0" customWidth="1"/>
    <col min="86" max="86" width="7.57421875" style="0" customWidth="1"/>
    <col min="87" max="88" width="6.8515625" style="0" customWidth="1"/>
    <col min="89" max="89" width="13.421875" style="0" customWidth="1"/>
  </cols>
  <sheetData>
    <row r="1" spans="1:88" ht="72.75" customHeight="1">
      <c r="A1" s="273"/>
      <c r="C1" s="396" t="s">
        <v>57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278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</row>
    <row r="2" spans="1:44" ht="41.25" customHeight="1">
      <c r="A2" s="273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279"/>
    </row>
    <row r="3" spans="43:44" ht="4.5" customHeight="1" thickBot="1">
      <c r="AQ3" s="279"/>
      <c r="AR3" s="280"/>
    </row>
    <row r="4" spans="1:89" ht="30.75" customHeight="1" thickBot="1">
      <c r="A4" s="265"/>
      <c r="B4" s="252"/>
      <c r="C4" s="283"/>
      <c r="D4" s="299"/>
      <c r="E4" s="402" t="s">
        <v>0</v>
      </c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3"/>
      <c r="AR4" s="402" t="s">
        <v>1</v>
      </c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10"/>
      <c r="CD4" s="345" t="s">
        <v>44</v>
      </c>
      <c r="CE4" s="326"/>
      <c r="CF4" s="326"/>
      <c r="CG4" s="326"/>
      <c r="CH4" s="326"/>
      <c r="CI4" s="326"/>
      <c r="CJ4" s="406"/>
      <c r="CK4" s="407" t="s">
        <v>45</v>
      </c>
    </row>
    <row r="5" spans="1:89" s="1" customFormat="1" ht="21.75" customHeight="1" thickBot="1">
      <c r="A5" s="266"/>
      <c r="B5" s="253"/>
      <c r="C5" s="284"/>
      <c r="D5" s="401" t="s">
        <v>55</v>
      </c>
      <c r="E5" s="393"/>
      <c r="F5" s="393"/>
      <c r="G5" s="393"/>
      <c r="H5" s="393"/>
      <c r="I5" s="393"/>
      <c r="J5" s="394"/>
      <c r="K5" s="395"/>
      <c r="L5" s="393"/>
      <c r="M5" s="393"/>
      <c r="N5" s="393"/>
      <c r="O5" s="393"/>
      <c r="P5" s="394"/>
      <c r="Q5" s="393"/>
      <c r="R5" s="393"/>
      <c r="S5" s="393"/>
      <c r="T5" s="393"/>
      <c r="U5" s="393"/>
      <c r="V5" s="393"/>
      <c r="W5" s="220"/>
      <c r="X5" s="213"/>
      <c r="Y5" s="88"/>
      <c r="Z5" s="88"/>
      <c r="AA5" s="88"/>
      <c r="AB5" s="221"/>
      <c r="AC5" s="220"/>
      <c r="AD5" s="213" t="s">
        <v>49</v>
      </c>
      <c r="AE5" s="88"/>
      <c r="AF5" s="88"/>
      <c r="AG5" s="88"/>
      <c r="AH5" s="221"/>
      <c r="AI5" s="220"/>
      <c r="AJ5" s="213" t="s">
        <v>50</v>
      </c>
      <c r="AK5" s="88"/>
      <c r="AL5" s="88"/>
      <c r="AM5" s="88"/>
      <c r="AN5" s="221"/>
      <c r="AO5" s="104" t="s">
        <v>4</v>
      </c>
      <c r="AP5" s="102" t="s">
        <v>4</v>
      </c>
      <c r="AQ5" s="274" t="s">
        <v>2</v>
      </c>
      <c r="AR5" s="393" t="s">
        <v>3</v>
      </c>
      <c r="AS5" s="393"/>
      <c r="AT5" s="393"/>
      <c r="AU5" s="393"/>
      <c r="AV5" s="393"/>
      <c r="AW5" s="394"/>
      <c r="AX5" s="393"/>
      <c r="AY5" s="393"/>
      <c r="AZ5" s="393"/>
      <c r="BA5" s="393"/>
      <c r="BB5" s="393"/>
      <c r="BC5" s="394"/>
      <c r="BD5" s="395"/>
      <c r="BE5" s="393"/>
      <c r="BF5" s="393"/>
      <c r="BG5" s="393"/>
      <c r="BH5" s="393"/>
      <c r="BI5" s="394"/>
      <c r="BJ5" s="395"/>
      <c r="BK5" s="393"/>
      <c r="BL5" s="393"/>
      <c r="BM5" s="393"/>
      <c r="BN5" s="393"/>
      <c r="BO5" s="394"/>
      <c r="BP5" s="395" t="s">
        <v>49</v>
      </c>
      <c r="BQ5" s="393"/>
      <c r="BR5" s="393"/>
      <c r="BS5" s="393"/>
      <c r="BT5" s="393"/>
      <c r="BU5" s="394"/>
      <c r="BV5" s="395" t="s">
        <v>50</v>
      </c>
      <c r="BW5" s="393"/>
      <c r="BX5" s="393"/>
      <c r="BY5" s="393"/>
      <c r="BZ5" s="393"/>
      <c r="CA5" s="394"/>
      <c r="CB5" s="89" t="s">
        <v>4</v>
      </c>
      <c r="CC5" s="143" t="s">
        <v>4</v>
      </c>
      <c r="CD5" s="151" t="s">
        <v>4</v>
      </c>
      <c r="CE5" s="89" t="s">
        <v>4</v>
      </c>
      <c r="CF5" s="411" t="s">
        <v>5</v>
      </c>
      <c r="CG5" s="412"/>
      <c r="CH5" s="412"/>
      <c r="CI5" s="412"/>
      <c r="CJ5" s="413"/>
      <c r="CK5" s="408"/>
    </row>
    <row r="6" spans="1:89" s="1" customFormat="1" ht="17.25">
      <c r="A6" s="267" t="s">
        <v>7</v>
      </c>
      <c r="B6" s="296" t="s">
        <v>8</v>
      </c>
      <c r="C6" s="285" t="s">
        <v>9</v>
      </c>
      <c r="D6" s="401"/>
      <c r="E6" s="404" t="s">
        <v>10</v>
      </c>
      <c r="F6" s="404"/>
      <c r="G6" s="404"/>
      <c r="H6" s="404"/>
      <c r="I6" s="405"/>
      <c r="J6" s="248" t="s">
        <v>11</v>
      </c>
      <c r="K6" s="399"/>
      <c r="L6" s="400"/>
      <c r="M6" s="400"/>
      <c r="N6" s="397"/>
      <c r="O6" s="157"/>
      <c r="P6" s="233"/>
      <c r="Q6" s="397"/>
      <c r="R6" s="398"/>
      <c r="S6" s="398"/>
      <c r="T6" s="398"/>
      <c r="U6" s="156"/>
      <c r="V6" s="214"/>
      <c r="W6" s="222"/>
      <c r="X6" s="7"/>
      <c r="Y6" s="7"/>
      <c r="Z6" s="7"/>
      <c r="AA6" s="7"/>
      <c r="AB6" s="191"/>
      <c r="AC6" s="222" t="s">
        <v>10</v>
      </c>
      <c r="AD6" s="7"/>
      <c r="AE6" s="7"/>
      <c r="AF6" s="7"/>
      <c r="AG6" s="7"/>
      <c r="AH6" s="191" t="s">
        <v>11</v>
      </c>
      <c r="AI6" s="222" t="s">
        <v>10</v>
      </c>
      <c r="AJ6" s="7"/>
      <c r="AK6" s="7"/>
      <c r="AL6" s="7"/>
      <c r="AM6" s="7"/>
      <c r="AN6" s="191" t="s">
        <v>11</v>
      </c>
      <c r="AO6" s="105" t="s">
        <v>12</v>
      </c>
      <c r="AP6" s="101" t="s">
        <v>11</v>
      </c>
      <c r="AQ6" s="275" t="s">
        <v>6</v>
      </c>
      <c r="AR6" s="391" t="s">
        <v>10</v>
      </c>
      <c r="AS6" s="391"/>
      <c r="AT6" s="391"/>
      <c r="AU6" s="391"/>
      <c r="AV6" s="392"/>
      <c r="AW6" s="211" t="s">
        <v>11</v>
      </c>
      <c r="AX6" s="391"/>
      <c r="AY6" s="391"/>
      <c r="AZ6" s="391"/>
      <c r="BA6" s="391"/>
      <c r="BB6" s="392"/>
      <c r="BC6" s="203"/>
      <c r="BD6" s="390"/>
      <c r="BE6" s="391"/>
      <c r="BF6" s="391"/>
      <c r="BG6" s="391"/>
      <c r="BH6" s="392"/>
      <c r="BI6" s="203"/>
      <c r="BJ6" s="390"/>
      <c r="BK6" s="391"/>
      <c r="BL6" s="391"/>
      <c r="BM6" s="391"/>
      <c r="BN6" s="392"/>
      <c r="BO6" s="191"/>
      <c r="BP6" s="390" t="s">
        <v>10</v>
      </c>
      <c r="BQ6" s="391"/>
      <c r="BR6" s="391"/>
      <c r="BS6" s="391"/>
      <c r="BT6" s="392"/>
      <c r="BU6" s="191" t="s">
        <v>11</v>
      </c>
      <c r="BV6" s="390" t="s">
        <v>10</v>
      </c>
      <c r="BW6" s="391"/>
      <c r="BX6" s="391"/>
      <c r="BY6" s="391"/>
      <c r="BZ6" s="392"/>
      <c r="CA6" s="191" t="s">
        <v>11</v>
      </c>
      <c r="CB6" s="8" t="s">
        <v>12</v>
      </c>
      <c r="CC6" s="143" t="s">
        <v>11</v>
      </c>
      <c r="CD6" s="152" t="s">
        <v>12</v>
      </c>
      <c r="CE6" s="8" t="s">
        <v>11</v>
      </c>
      <c r="CF6" s="411" t="s">
        <v>13</v>
      </c>
      <c r="CG6" s="412"/>
      <c r="CH6" s="412"/>
      <c r="CI6" s="412"/>
      <c r="CJ6" s="413"/>
      <c r="CK6" s="408"/>
    </row>
    <row r="7" spans="1:89" s="1" customFormat="1" ht="17.25" thickBot="1">
      <c r="A7" s="267"/>
      <c r="B7" s="254"/>
      <c r="C7" s="286"/>
      <c r="D7" s="401"/>
      <c r="E7" s="138" t="s">
        <v>14</v>
      </c>
      <c r="F7" s="138" t="s">
        <v>15</v>
      </c>
      <c r="G7" s="138" t="s">
        <v>42</v>
      </c>
      <c r="H7" s="138" t="s">
        <v>46</v>
      </c>
      <c r="I7" s="138" t="s">
        <v>43</v>
      </c>
      <c r="J7" s="224"/>
      <c r="K7" s="223"/>
      <c r="L7" s="138"/>
      <c r="M7" s="138"/>
      <c r="N7" s="138"/>
      <c r="O7" s="138"/>
      <c r="P7" s="224"/>
      <c r="Q7" s="138"/>
      <c r="R7" s="138"/>
      <c r="S7" s="138"/>
      <c r="T7" s="138"/>
      <c r="U7" s="138"/>
      <c r="V7" s="215"/>
      <c r="W7" s="223"/>
      <c r="X7" s="138"/>
      <c r="Y7" s="138"/>
      <c r="Z7" s="138"/>
      <c r="AA7" s="138"/>
      <c r="AB7" s="224"/>
      <c r="AC7" s="223" t="s">
        <v>14</v>
      </c>
      <c r="AD7" s="138" t="s">
        <v>15</v>
      </c>
      <c r="AE7" s="138" t="s">
        <v>42</v>
      </c>
      <c r="AF7" s="138" t="s">
        <v>46</v>
      </c>
      <c r="AG7" s="138" t="s">
        <v>43</v>
      </c>
      <c r="AH7" s="224"/>
      <c r="AI7" s="223" t="s">
        <v>14</v>
      </c>
      <c r="AJ7" s="138" t="s">
        <v>15</v>
      </c>
      <c r="AK7" s="138" t="s">
        <v>42</v>
      </c>
      <c r="AL7" s="138" t="s">
        <v>46</v>
      </c>
      <c r="AM7" s="138" t="s">
        <v>43</v>
      </c>
      <c r="AN7" s="224"/>
      <c r="AO7" s="139" t="s">
        <v>16</v>
      </c>
      <c r="AP7" s="140" t="s">
        <v>16</v>
      </c>
      <c r="AQ7" s="276" t="s">
        <v>17</v>
      </c>
      <c r="AR7" s="144" t="s">
        <v>14</v>
      </c>
      <c r="AS7" s="144" t="s">
        <v>15</v>
      </c>
      <c r="AT7" s="144" t="s">
        <v>42</v>
      </c>
      <c r="AU7" s="144" t="s">
        <v>46</v>
      </c>
      <c r="AV7" s="144" t="s">
        <v>43</v>
      </c>
      <c r="AW7" s="193"/>
      <c r="AX7" s="146"/>
      <c r="AY7" s="144"/>
      <c r="AZ7" s="146"/>
      <c r="BA7" s="146"/>
      <c r="BB7" s="146"/>
      <c r="BC7" s="193"/>
      <c r="BD7" s="204"/>
      <c r="BE7" s="147"/>
      <c r="BF7" s="147"/>
      <c r="BG7" s="138"/>
      <c r="BH7" s="138"/>
      <c r="BI7" s="193"/>
      <c r="BJ7" s="192"/>
      <c r="BK7" s="144"/>
      <c r="BL7" s="144"/>
      <c r="BM7" s="144"/>
      <c r="BN7" s="144"/>
      <c r="BO7" s="193"/>
      <c r="BP7" s="192" t="s">
        <v>14</v>
      </c>
      <c r="BQ7" s="144" t="s">
        <v>15</v>
      </c>
      <c r="BR7" s="144" t="s">
        <v>42</v>
      </c>
      <c r="BS7" s="144" t="s">
        <v>46</v>
      </c>
      <c r="BT7" s="144" t="s">
        <v>43</v>
      </c>
      <c r="BU7" s="193"/>
      <c r="BV7" s="192" t="s">
        <v>14</v>
      </c>
      <c r="BW7" s="144" t="s">
        <v>15</v>
      </c>
      <c r="BX7" s="144" t="s">
        <v>42</v>
      </c>
      <c r="BY7" s="144" t="s">
        <v>46</v>
      </c>
      <c r="BZ7" s="144" t="s">
        <v>43</v>
      </c>
      <c r="CA7" s="193"/>
      <c r="CB7" s="154" t="s">
        <v>18</v>
      </c>
      <c r="CC7" s="148" t="s">
        <v>18</v>
      </c>
      <c r="CD7" s="153" t="s">
        <v>19</v>
      </c>
      <c r="CE7" s="154" t="s">
        <v>19</v>
      </c>
      <c r="CF7" s="12" t="s">
        <v>14</v>
      </c>
      <c r="CG7" s="145" t="s">
        <v>15</v>
      </c>
      <c r="CH7" s="155" t="s">
        <v>42</v>
      </c>
      <c r="CI7" s="159" t="s">
        <v>46</v>
      </c>
      <c r="CJ7" s="145" t="s">
        <v>47</v>
      </c>
      <c r="CK7" s="409"/>
    </row>
    <row r="8" spans="1:89" s="1" customFormat="1" ht="16.5">
      <c r="A8" s="268" t="s">
        <v>117</v>
      </c>
      <c r="B8" s="257" t="s">
        <v>118</v>
      </c>
      <c r="C8" s="294" t="s">
        <v>119</v>
      </c>
      <c r="D8" s="301" t="s">
        <v>120</v>
      </c>
      <c r="E8" s="231"/>
      <c r="F8" s="135">
        <v>4</v>
      </c>
      <c r="G8" s="135">
        <v>7</v>
      </c>
      <c r="H8" s="135"/>
      <c r="I8" s="135"/>
      <c r="J8" s="226">
        <f>139.5+68+52+123+57+120+151.5+138+72+129+139.5</f>
        <v>1189.5</v>
      </c>
      <c r="K8" s="225"/>
      <c r="L8" s="135"/>
      <c r="M8" s="135"/>
      <c r="N8" s="115"/>
      <c r="O8" s="142"/>
      <c r="P8" s="226"/>
      <c r="Q8" s="231"/>
      <c r="R8" s="135"/>
      <c r="S8" s="135"/>
      <c r="T8" s="135"/>
      <c r="U8" s="135"/>
      <c r="V8" s="216"/>
      <c r="W8" s="225"/>
      <c r="X8" s="135"/>
      <c r="Y8" s="135"/>
      <c r="Z8" s="135"/>
      <c r="AA8" s="135"/>
      <c r="AB8" s="226"/>
      <c r="AC8" s="225">
        <v>0</v>
      </c>
      <c r="AD8" s="135">
        <v>0</v>
      </c>
      <c r="AE8" s="135">
        <v>0</v>
      </c>
      <c r="AF8" s="135">
        <v>0</v>
      </c>
      <c r="AG8" s="135">
        <v>0</v>
      </c>
      <c r="AH8" s="226">
        <v>0</v>
      </c>
      <c r="AI8" s="225">
        <v>0</v>
      </c>
      <c r="AJ8" s="135">
        <v>0</v>
      </c>
      <c r="AK8" s="135">
        <v>0</v>
      </c>
      <c r="AL8" s="135">
        <v>0</v>
      </c>
      <c r="AM8" s="135">
        <v>0</v>
      </c>
      <c r="AN8" s="226">
        <v>0</v>
      </c>
      <c r="AO8" s="136">
        <f aca="true" t="shared" si="0" ref="AO8:AO39">SUM(E8:I8,K8:O8,Q8:U8,W8:AA8,AC8:AG8,AI8:AM8)</f>
        <v>11</v>
      </c>
      <c r="AP8" s="137">
        <f aca="true" t="shared" si="1" ref="AP8:AP39">SUM(J8,P8,V8,AB8,AH8,AN8)</f>
        <v>1189.5</v>
      </c>
      <c r="AQ8" s="242">
        <v>1</v>
      </c>
      <c r="AR8" s="208"/>
      <c r="AS8" s="141">
        <v>6</v>
      </c>
      <c r="AT8" s="141">
        <v>4</v>
      </c>
      <c r="AU8" s="141"/>
      <c r="AV8" s="141"/>
      <c r="AW8" s="316">
        <f>132+123+144+153+50+78+64+73+56+56</f>
        <v>929</v>
      </c>
      <c r="AX8" s="208"/>
      <c r="AY8" s="141"/>
      <c r="AZ8" s="141"/>
      <c r="BA8" s="141"/>
      <c r="BB8" s="141"/>
      <c r="BC8" s="205"/>
      <c r="BD8" s="194"/>
      <c r="BE8" s="141"/>
      <c r="BF8" s="141"/>
      <c r="BG8" s="141"/>
      <c r="BH8" s="141"/>
      <c r="BI8" s="205"/>
      <c r="BJ8" s="194"/>
      <c r="BK8" s="141"/>
      <c r="BL8" s="141"/>
      <c r="BM8" s="141"/>
      <c r="BN8" s="141"/>
      <c r="BO8" s="195"/>
      <c r="BP8" s="194">
        <v>0</v>
      </c>
      <c r="BQ8" s="141">
        <v>0</v>
      </c>
      <c r="BR8" s="141">
        <v>0</v>
      </c>
      <c r="BS8" s="141">
        <v>0</v>
      </c>
      <c r="BT8" s="141">
        <v>0</v>
      </c>
      <c r="BU8" s="195">
        <v>0</v>
      </c>
      <c r="BV8" s="194">
        <v>0</v>
      </c>
      <c r="BW8" s="141">
        <v>0</v>
      </c>
      <c r="BX8" s="141">
        <v>0</v>
      </c>
      <c r="BY8" s="141">
        <v>0</v>
      </c>
      <c r="BZ8" s="141">
        <v>0</v>
      </c>
      <c r="CA8" s="195">
        <v>0</v>
      </c>
      <c r="CB8" s="188">
        <f aca="true" t="shared" si="2" ref="CB8:CB39">SUM(AR8:AV8,AX8:BB8,BD8:BH8,BJ8:BN8,BP8:BT8,BV8:BZ8)</f>
        <v>10</v>
      </c>
      <c r="CC8" s="319">
        <f aca="true" t="shared" si="3" ref="CC8:CC39">SUM(AW8,BC8,BI8,BO8,BU8,CA8)</f>
        <v>929</v>
      </c>
      <c r="CD8" s="149">
        <f aca="true" t="shared" si="4" ref="CD8:CD39">SUM(AO8,CB8)</f>
        <v>21</v>
      </c>
      <c r="CE8" s="323">
        <f aca="true" t="shared" si="5" ref="CE8:CE39">SUM(AP8,CC8)</f>
        <v>2118.5</v>
      </c>
      <c r="CF8" s="141">
        <f aca="true" t="shared" si="6" ref="CF8:CF50">SUM(E8,K8,Q8,W8,AC8,AI8,AR8,AX8,BD8,BJ8,BP8,BV8)</f>
        <v>0</v>
      </c>
      <c r="CG8" s="141">
        <f aca="true" t="shared" si="7" ref="CG8:CG50">SUM(F8,L8,R8,X8,AD8,AJ8,AS8,AY8,BE8,BK8,BQ8,BW8)</f>
        <v>10</v>
      </c>
      <c r="CH8" s="141">
        <f aca="true" t="shared" si="8" ref="CH8:CH50">SUM(G8,M8,S8,Y8,AE8,AK8,AT8,AZ8,BF8,BL8,BR8,BX8)</f>
        <v>11</v>
      </c>
      <c r="CI8" s="141">
        <f aca="true" t="shared" si="9" ref="CI8:CI50">SUM(H8,N8,T8,Z8,AF8,AL8,AU8,BA8,BG8,BM8,BS8,BY8)</f>
        <v>0</v>
      </c>
      <c r="CJ8" s="141">
        <f aca="true" t="shared" si="10" ref="CJ8:CJ50">SUM(I8,O8,U8,AA8,AG8,AM8,AV8,BB8,BH8,BN8,BT8,BZ8)</f>
        <v>0</v>
      </c>
      <c r="CK8" s="133"/>
    </row>
    <row r="9" spans="1:89" s="1" customFormat="1" ht="17.25" thickBot="1">
      <c r="A9" s="268">
        <v>2</v>
      </c>
      <c r="B9" s="255"/>
      <c r="C9" s="294" t="s">
        <v>60</v>
      </c>
      <c r="D9" s="301" t="s">
        <v>61</v>
      </c>
      <c r="E9" s="231"/>
      <c r="F9" s="135">
        <v>1</v>
      </c>
      <c r="G9" s="135">
        <v>8</v>
      </c>
      <c r="H9" s="135"/>
      <c r="I9" s="135"/>
      <c r="J9" s="226">
        <f>159+64+129+147+129+123+120+126+123</f>
        <v>1120</v>
      </c>
      <c r="K9" s="225"/>
      <c r="L9" s="135"/>
      <c r="M9" s="135"/>
      <c r="N9" s="115"/>
      <c r="O9" s="142"/>
      <c r="P9" s="226"/>
      <c r="Q9" s="231"/>
      <c r="R9" s="135"/>
      <c r="S9" s="135"/>
      <c r="T9" s="135"/>
      <c r="U9" s="135"/>
      <c r="V9" s="216"/>
      <c r="W9" s="225"/>
      <c r="X9" s="135"/>
      <c r="Y9" s="135"/>
      <c r="Z9" s="135"/>
      <c r="AA9" s="135"/>
      <c r="AB9" s="226"/>
      <c r="AC9" s="225">
        <v>0</v>
      </c>
      <c r="AD9" s="135">
        <v>0</v>
      </c>
      <c r="AE9" s="135">
        <v>0</v>
      </c>
      <c r="AF9" s="135">
        <v>0</v>
      </c>
      <c r="AG9" s="135">
        <v>0</v>
      </c>
      <c r="AH9" s="226">
        <v>0</v>
      </c>
      <c r="AI9" s="225">
        <v>0</v>
      </c>
      <c r="AJ9" s="135">
        <v>0</v>
      </c>
      <c r="AK9" s="135">
        <v>0</v>
      </c>
      <c r="AL9" s="135">
        <v>0</v>
      </c>
      <c r="AM9" s="135">
        <v>0</v>
      </c>
      <c r="AN9" s="226">
        <v>0</v>
      </c>
      <c r="AO9" s="136">
        <f t="shared" si="0"/>
        <v>9</v>
      </c>
      <c r="AP9" s="137">
        <f t="shared" si="1"/>
        <v>1120</v>
      </c>
      <c r="AQ9" s="243">
        <v>2</v>
      </c>
      <c r="AR9" s="208"/>
      <c r="AS9" s="141"/>
      <c r="AT9" s="141">
        <v>6</v>
      </c>
      <c r="AU9" s="141"/>
      <c r="AV9" s="141"/>
      <c r="AW9" s="316">
        <f>156+141+144+147+145.5+145.5</f>
        <v>879</v>
      </c>
      <c r="AX9" s="208"/>
      <c r="AY9" s="141"/>
      <c r="AZ9" s="141"/>
      <c r="BA9" s="141"/>
      <c r="BB9" s="141"/>
      <c r="BC9" s="205"/>
      <c r="BD9" s="194"/>
      <c r="BE9" s="141"/>
      <c r="BF9" s="141"/>
      <c r="BG9" s="141"/>
      <c r="BH9" s="141"/>
      <c r="BI9" s="205"/>
      <c r="BJ9" s="194"/>
      <c r="BK9" s="141"/>
      <c r="BL9" s="141"/>
      <c r="BM9" s="141"/>
      <c r="BN9" s="141"/>
      <c r="BO9" s="195"/>
      <c r="BP9" s="194">
        <v>0</v>
      </c>
      <c r="BQ9" s="141">
        <v>0</v>
      </c>
      <c r="BR9" s="141">
        <v>0</v>
      </c>
      <c r="BS9" s="141">
        <v>0</v>
      </c>
      <c r="BT9" s="141">
        <v>0</v>
      </c>
      <c r="BU9" s="195">
        <v>0</v>
      </c>
      <c r="BV9" s="194">
        <v>0</v>
      </c>
      <c r="BW9" s="141">
        <v>0</v>
      </c>
      <c r="BX9" s="141">
        <v>0</v>
      </c>
      <c r="BY9" s="141">
        <v>0</v>
      </c>
      <c r="BZ9" s="141">
        <v>0</v>
      </c>
      <c r="CA9" s="195">
        <v>0</v>
      </c>
      <c r="CB9" s="188">
        <f t="shared" si="2"/>
        <v>6</v>
      </c>
      <c r="CC9" s="319">
        <f t="shared" si="3"/>
        <v>879</v>
      </c>
      <c r="CD9" s="149">
        <f t="shared" si="4"/>
        <v>15</v>
      </c>
      <c r="CE9" s="323">
        <f t="shared" si="5"/>
        <v>1999</v>
      </c>
      <c r="CF9" s="141">
        <f t="shared" si="6"/>
        <v>0</v>
      </c>
      <c r="CG9" s="141">
        <f t="shared" si="7"/>
        <v>1</v>
      </c>
      <c r="CH9" s="141">
        <f t="shared" si="8"/>
        <v>14</v>
      </c>
      <c r="CI9" s="141">
        <f t="shared" si="9"/>
        <v>0</v>
      </c>
      <c r="CJ9" s="141">
        <f t="shared" si="10"/>
        <v>0</v>
      </c>
      <c r="CK9" s="133"/>
    </row>
    <row r="10" spans="1:89" s="1" customFormat="1" ht="31.5">
      <c r="A10" s="268">
        <v>3</v>
      </c>
      <c r="B10" s="256" t="s">
        <v>62</v>
      </c>
      <c r="C10" s="294" t="s">
        <v>63</v>
      </c>
      <c r="D10" s="302" t="s">
        <v>64</v>
      </c>
      <c r="E10" s="231">
        <v>1</v>
      </c>
      <c r="F10" s="135">
        <v>1</v>
      </c>
      <c r="G10" s="135">
        <v>4</v>
      </c>
      <c r="H10" s="135"/>
      <c r="I10" s="135"/>
      <c r="J10" s="226">
        <f>123+189+135+123+129+70</f>
        <v>769</v>
      </c>
      <c r="K10" s="225"/>
      <c r="L10" s="135"/>
      <c r="M10" s="135"/>
      <c r="N10" s="115"/>
      <c r="O10" s="142"/>
      <c r="P10" s="226"/>
      <c r="Q10" s="231"/>
      <c r="R10" s="135"/>
      <c r="S10" s="135"/>
      <c r="T10" s="135"/>
      <c r="U10" s="135"/>
      <c r="V10" s="216"/>
      <c r="W10" s="225"/>
      <c r="X10" s="135"/>
      <c r="Y10" s="135"/>
      <c r="Z10" s="135"/>
      <c r="AA10" s="135"/>
      <c r="AB10" s="226"/>
      <c r="AC10" s="225">
        <v>0</v>
      </c>
      <c r="AD10" s="135">
        <v>0</v>
      </c>
      <c r="AE10" s="135">
        <v>0</v>
      </c>
      <c r="AF10" s="135">
        <v>0</v>
      </c>
      <c r="AG10" s="135">
        <v>0</v>
      </c>
      <c r="AH10" s="226">
        <v>0</v>
      </c>
      <c r="AI10" s="225">
        <v>0</v>
      </c>
      <c r="AJ10" s="135">
        <v>0</v>
      </c>
      <c r="AK10" s="135">
        <v>0</v>
      </c>
      <c r="AL10" s="135">
        <v>0</v>
      </c>
      <c r="AM10" s="135">
        <v>0</v>
      </c>
      <c r="AN10" s="226">
        <v>0</v>
      </c>
      <c r="AO10" s="136">
        <f t="shared" si="0"/>
        <v>6</v>
      </c>
      <c r="AP10" s="137">
        <f t="shared" si="1"/>
        <v>769</v>
      </c>
      <c r="AQ10" s="242">
        <v>6</v>
      </c>
      <c r="AR10" s="208"/>
      <c r="AS10" s="141"/>
      <c r="AT10" s="141">
        <v>6</v>
      </c>
      <c r="AU10" s="141"/>
      <c r="AV10" s="141"/>
      <c r="AW10" s="316">
        <f>141+129+126+129+130.5+159</f>
        <v>814.5</v>
      </c>
      <c r="AX10" s="208"/>
      <c r="AY10" s="141"/>
      <c r="AZ10" s="141"/>
      <c r="BA10" s="141"/>
      <c r="BB10" s="141"/>
      <c r="BC10" s="205"/>
      <c r="BD10" s="194"/>
      <c r="BE10" s="141"/>
      <c r="BF10" s="141"/>
      <c r="BG10" s="141"/>
      <c r="BH10" s="141"/>
      <c r="BI10" s="205"/>
      <c r="BJ10" s="194"/>
      <c r="BK10" s="141"/>
      <c r="BL10" s="141"/>
      <c r="BM10" s="141"/>
      <c r="BN10" s="141"/>
      <c r="BO10" s="195"/>
      <c r="BP10" s="194">
        <v>0</v>
      </c>
      <c r="BQ10" s="141">
        <v>0</v>
      </c>
      <c r="BR10" s="141">
        <v>0</v>
      </c>
      <c r="BS10" s="141">
        <v>0</v>
      </c>
      <c r="BT10" s="141">
        <v>0</v>
      </c>
      <c r="BU10" s="195">
        <v>0</v>
      </c>
      <c r="BV10" s="194">
        <v>0</v>
      </c>
      <c r="BW10" s="141">
        <v>0</v>
      </c>
      <c r="BX10" s="141">
        <v>0</v>
      </c>
      <c r="BY10" s="141">
        <v>0</v>
      </c>
      <c r="BZ10" s="141">
        <v>0</v>
      </c>
      <c r="CA10" s="195">
        <v>0</v>
      </c>
      <c r="CB10" s="188">
        <f t="shared" si="2"/>
        <v>6</v>
      </c>
      <c r="CC10" s="319">
        <f t="shared" si="3"/>
        <v>814.5</v>
      </c>
      <c r="CD10" s="149">
        <f t="shared" si="4"/>
        <v>12</v>
      </c>
      <c r="CE10" s="323">
        <f t="shared" si="5"/>
        <v>1583.5</v>
      </c>
      <c r="CF10" s="141">
        <f t="shared" si="6"/>
        <v>1</v>
      </c>
      <c r="CG10" s="141">
        <f t="shared" si="7"/>
        <v>1</v>
      </c>
      <c r="CH10" s="141">
        <f t="shared" si="8"/>
        <v>10</v>
      </c>
      <c r="CI10" s="141">
        <f t="shared" si="9"/>
        <v>0</v>
      </c>
      <c r="CJ10" s="141">
        <f t="shared" si="10"/>
        <v>0</v>
      </c>
      <c r="CK10" s="133"/>
    </row>
    <row r="11" spans="1:89" s="1" customFormat="1" ht="17.25" thickBot="1">
      <c r="A11" s="269">
        <v>14</v>
      </c>
      <c r="B11" s="257" t="s">
        <v>82</v>
      </c>
      <c r="C11" s="294" t="s">
        <v>83</v>
      </c>
      <c r="D11" s="302" t="s">
        <v>64</v>
      </c>
      <c r="E11" s="231"/>
      <c r="F11" s="135">
        <v>1</v>
      </c>
      <c r="G11" s="135">
        <v>6</v>
      </c>
      <c r="H11" s="135"/>
      <c r="I11" s="135"/>
      <c r="J11" s="226">
        <f>135+126+133.5+126+135+136.5+74</f>
        <v>866</v>
      </c>
      <c r="K11" s="225"/>
      <c r="L11" s="135"/>
      <c r="M11" s="135"/>
      <c r="N11" s="115"/>
      <c r="O11" s="142"/>
      <c r="P11" s="226"/>
      <c r="Q11" s="231"/>
      <c r="R11" s="135"/>
      <c r="S11" s="135"/>
      <c r="T11" s="135"/>
      <c r="U11" s="135"/>
      <c r="V11" s="216"/>
      <c r="W11" s="225"/>
      <c r="X11" s="135"/>
      <c r="Y11" s="135"/>
      <c r="Z11" s="135"/>
      <c r="AA11" s="135"/>
      <c r="AB11" s="226"/>
      <c r="AC11" s="225">
        <v>0</v>
      </c>
      <c r="AD11" s="135">
        <v>0</v>
      </c>
      <c r="AE11" s="135">
        <v>0</v>
      </c>
      <c r="AF11" s="135">
        <v>0</v>
      </c>
      <c r="AG11" s="135">
        <v>0</v>
      </c>
      <c r="AH11" s="226">
        <v>0</v>
      </c>
      <c r="AI11" s="225">
        <v>0</v>
      </c>
      <c r="AJ11" s="135">
        <v>0</v>
      </c>
      <c r="AK11" s="135">
        <v>0</v>
      </c>
      <c r="AL11" s="135">
        <v>0</v>
      </c>
      <c r="AM11" s="135">
        <v>0</v>
      </c>
      <c r="AN11" s="226">
        <v>0</v>
      </c>
      <c r="AO11" s="136">
        <f t="shared" si="0"/>
        <v>7</v>
      </c>
      <c r="AP11" s="137">
        <f t="shared" si="1"/>
        <v>866</v>
      </c>
      <c r="AQ11" s="243">
        <v>5</v>
      </c>
      <c r="AR11" s="208">
        <v>1</v>
      </c>
      <c r="AS11" s="141"/>
      <c r="AT11" s="141">
        <v>2</v>
      </c>
      <c r="AU11" s="141"/>
      <c r="AV11" s="141"/>
      <c r="AW11" s="316">
        <f>172.5+162+303</f>
        <v>637.5</v>
      </c>
      <c r="AX11" s="208"/>
      <c r="AY11" s="141"/>
      <c r="AZ11" s="141"/>
      <c r="BA11" s="141"/>
      <c r="BB11" s="141"/>
      <c r="BC11" s="205"/>
      <c r="BD11" s="194"/>
      <c r="BE11" s="141"/>
      <c r="BF11" s="141"/>
      <c r="BG11" s="141"/>
      <c r="BH11" s="141"/>
      <c r="BI11" s="205"/>
      <c r="BJ11" s="194"/>
      <c r="BK11" s="141"/>
      <c r="BL11" s="141"/>
      <c r="BM11" s="141"/>
      <c r="BN11" s="141"/>
      <c r="BO11" s="195"/>
      <c r="BP11" s="194">
        <v>0</v>
      </c>
      <c r="BQ11" s="141">
        <v>0</v>
      </c>
      <c r="BR11" s="141">
        <v>0</v>
      </c>
      <c r="BS11" s="141">
        <v>0</v>
      </c>
      <c r="BT11" s="141">
        <v>0</v>
      </c>
      <c r="BU11" s="195">
        <v>0</v>
      </c>
      <c r="BV11" s="194">
        <v>0</v>
      </c>
      <c r="BW11" s="141">
        <v>0</v>
      </c>
      <c r="BX11" s="141">
        <v>0</v>
      </c>
      <c r="BY11" s="141">
        <v>0</v>
      </c>
      <c r="BZ11" s="141">
        <v>0</v>
      </c>
      <c r="CA11" s="195">
        <v>0</v>
      </c>
      <c r="CB11" s="188">
        <f t="shared" si="2"/>
        <v>3</v>
      </c>
      <c r="CC11" s="319">
        <f t="shared" si="3"/>
        <v>637.5</v>
      </c>
      <c r="CD11" s="149">
        <f t="shared" si="4"/>
        <v>10</v>
      </c>
      <c r="CE11" s="323">
        <f t="shared" si="5"/>
        <v>1503.5</v>
      </c>
      <c r="CF11" s="141">
        <f t="shared" si="6"/>
        <v>1</v>
      </c>
      <c r="CG11" s="141">
        <f t="shared" si="7"/>
        <v>1</v>
      </c>
      <c r="CH11" s="141">
        <f t="shared" si="8"/>
        <v>8</v>
      </c>
      <c r="CI11" s="141">
        <f t="shared" si="9"/>
        <v>0</v>
      </c>
      <c r="CJ11" s="141">
        <f t="shared" si="10"/>
        <v>0</v>
      </c>
      <c r="CK11" s="133"/>
    </row>
    <row r="12" spans="1:89" s="1" customFormat="1" ht="16.5">
      <c r="A12" s="268">
        <v>7</v>
      </c>
      <c r="B12" s="258" t="s">
        <v>69</v>
      </c>
      <c r="C12" s="293" t="s">
        <v>70</v>
      </c>
      <c r="D12" s="300" t="s">
        <v>71</v>
      </c>
      <c r="E12" s="231">
        <v>1</v>
      </c>
      <c r="F12" s="135"/>
      <c r="G12" s="135">
        <v>6</v>
      </c>
      <c r="H12" s="135"/>
      <c r="I12" s="135"/>
      <c r="J12" s="226">
        <f>126+120+126+220.5+141+141+141</f>
        <v>1015.5</v>
      </c>
      <c r="K12" s="225"/>
      <c r="L12" s="135"/>
      <c r="M12" s="135"/>
      <c r="N12" s="115"/>
      <c r="O12" s="142"/>
      <c r="P12" s="226"/>
      <c r="Q12" s="231"/>
      <c r="R12" s="135"/>
      <c r="S12" s="135"/>
      <c r="T12" s="135"/>
      <c r="U12" s="135"/>
      <c r="V12" s="216"/>
      <c r="W12" s="225"/>
      <c r="X12" s="135"/>
      <c r="Y12" s="135"/>
      <c r="Z12" s="135"/>
      <c r="AA12" s="135"/>
      <c r="AB12" s="226"/>
      <c r="AC12" s="225">
        <v>0</v>
      </c>
      <c r="AD12" s="135">
        <v>0</v>
      </c>
      <c r="AE12" s="135">
        <v>0</v>
      </c>
      <c r="AF12" s="135">
        <v>0</v>
      </c>
      <c r="AG12" s="135">
        <v>0</v>
      </c>
      <c r="AH12" s="226">
        <v>0</v>
      </c>
      <c r="AI12" s="225">
        <v>0</v>
      </c>
      <c r="AJ12" s="135">
        <v>0</v>
      </c>
      <c r="AK12" s="135">
        <v>0</v>
      </c>
      <c r="AL12" s="135">
        <v>0</v>
      </c>
      <c r="AM12" s="135">
        <v>0</v>
      </c>
      <c r="AN12" s="226">
        <v>0</v>
      </c>
      <c r="AO12" s="136">
        <f t="shared" si="0"/>
        <v>7</v>
      </c>
      <c r="AP12" s="137">
        <f t="shared" si="1"/>
        <v>1015.5</v>
      </c>
      <c r="AQ12" s="242">
        <v>3</v>
      </c>
      <c r="AR12" s="208"/>
      <c r="AS12" s="141">
        <v>1</v>
      </c>
      <c r="AT12" s="141">
        <v>1</v>
      </c>
      <c r="AU12" s="141"/>
      <c r="AV12" s="141"/>
      <c r="AW12" s="316">
        <f>77+142.5</f>
        <v>219.5</v>
      </c>
      <c r="AX12" s="208"/>
      <c r="AY12" s="141"/>
      <c r="AZ12" s="141"/>
      <c r="BA12" s="141"/>
      <c r="BB12" s="141"/>
      <c r="BC12" s="205"/>
      <c r="BD12" s="194"/>
      <c r="BE12" s="141"/>
      <c r="BF12" s="141"/>
      <c r="BG12" s="141"/>
      <c r="BH12" s="141"/>
      <c r="BI12" s="205"/>
      <c r="BJ12" s="194"/>
      <c r="BK12" s="141"/>
      <c r="BL12" s="141"/>
      <c r="BM12" s="141"/>
      <c r="BN12" s="141"/>
      <c r="BO12" s="195"/>
      <c r="BP12" s="194">
        <v>0</v>
      </c>
      <c r="BQ12" s="141">
        <v>0</v>
      </c>
      <c r="BR12" s="141">
        <v>0</v>
      </c>
      <c r="BS12" s="141">
        <v>0</v>
      </c>
      <c r="BT12" s="141">
        <v>0</v>
      </c>
      <c r="BU12" s="195">
        <v>0</v>
      </c>
      <c r="BV12" s="194">
        <v>0</v>
      </c>
      <c r="BW12" s="141">
        <v>0</v>
      </c>
      <c r="BX12" s="141">
        <v>0</v>
      </c>
      <c r="BY12" s="141">
        <v>0</v>
      </c>
      <c r="BZ12" s="141">
        <v>0</v>
      </c>
      <c r="CA12" s="195">
        <v>0</v>
      </c>
      <c r="CB12" s="188">
        <f t="shared" si="2"/>
        <v>2</v>
      </c>
      <c r="CC12" s="319">
        <f t="shared" si="3"/>
        <v>219.5</v>
      </c>
      <c r="CD12" s="149">
        <f t="shared" si="4"/>
        <v>9</v>
      </c>
      <c r="CE12" s="323">
        <f t="shared" si="5"/>
        <v>1235</v>
      </c>
      <c r="CF12" s="141">
        <f t="shared" si="6"/>
        <v>1</v>
      </c>
      <c r="CG12" s="141">
        <f t="shared" si="7"/>
        <v>1</v>
      </c>
      <c r="CH12" s="141">
        <f t="shared" si="8"/>
        <v>7</v>
      </c>
      <c r="CI12" s="141">
        <f t="shared" si="9"/>
        <v>0</v>
      </c>
      <c r="CJ12" s="141">
        <f t="shared" si="10"/>
        <v>0</v>
      </c>
      <c r="CK12" s="133"/>
    </row>
    <row r="13" spans="1:89" s="1" customFormat="1" ht="17.25" thickBot="1">
      <c r="A13" s="268">
        <v>39</v>
      </c>
      <c r="B13" s="297" t="s">
        <v>136</v>
      </c>
      <c r="C13" s="294" t="s">
        <v>137</v>
      </c>
      <c r="D13" s="313" t="s">
        <v>59</v>
      </c>
      <c r="E13" s="231"/>
      <c r="F13" s="135">
        <v>4</v>
      </c>
      <c r="G13" s="135">
        <v>5</v>
      </c>
      <c r="H13" s="135"/>
      <c r="I13" s="135"/>
      <c r="J13" s="226">
        <f>132+129+72+70+65+123+70+120+132</f>
        <v>913</v>
      </c>
      <c r="K13" s="225"/>
      <c r="L13" s="135"/>
      <c r="M13" s="135"/>
      <c r="N13" s="115"/>
      <c r="O13" s="142"/>
      <c r="P13" s="226"/>
      <c r="Q13" s="231"/>
      <c r="R13" s="135"/>
      <c r="S13" s="135"/>
      <c r="T13" s="135"/>
      <c r="U13" s="135"/>
      <c r="V13" s="216"/>
      <c r="W13" s="225"/>
      <c r="X13" s="135"/>
      <c r="Y13" s="135"/>
      <c r="Z13" s="135"/>
      <c r="AA13" s="135"/>
      <c r="AB13" s="226"/>
      <c r="AC13" s="225">
        <v>0</v>
      </c>
      <c r="AD13" s="135">
        <v>0</v>
      </c>
      <c r="AE13" s="135">
        <v>0</v>
      </c>
      <c r="AF13" s="135">
        <v>0</v>
      </c>
      <c r="AG13" s="135">
        <v>0</v>
      </c>
      <c r="AH13" s="226">
        <v>0</v>
      </c>
      <c r="AI13" s="225">
        <v>0</v>
      </c>
      <c r="AJ13" s="135">
        <v>0</v>
      </c>
      <c r="AK13" s="135">
        <v>0</v>
      </c>
      <c r="AL13" s="135">
        <v>0</v>
      </c>
      <c r="AM13" s="135">
        <v>0</v>
      </c>
      <c r="AN13" s="226">
        <v>0</v>
      </c>
      <c r="AO13" s="136">
        <f t="shared" si="0"/>
        <v>9</v>
      </c>
      <c r="AP13" s="137">
        <f t="shared" si="1"/>
        <v>913</v>
      </c>
      <c r="AQ13" s="243">
        <v>4</v>
      </c>
      <c r="AR13" s="208"/>
      <c r="AS13" s="141"/>
      <c r="AT13" s="141">
        <v>2</v>
      </c>
      <c r="AU13" s="141"/>
      <c r="AV13" s="141"/>
      <c r="AW13" s="316">
        <f>123+120</f>
        <v>243</v>
      </c>
      <c r="AX13" s="208"/>
      <c r="AY13" s="141"/>
      <c r="AZ13" s="141"/>
      <c r="BA13" s="141"/>
      <c r="BB13" s="141"/>
      <c r="BC13" s="205"/>
      <c r="BD13" s="194"/>
      <c r="BE13" s="141"/>
      <c r="BF13" s="141"/>
      <c r="BG13" s="141"/>
      <c r="BH13" s="141"/>
      <c r="BI13" s="205"/>
      <c r="BJ13" s="194"/>
      <c r="BK13" s="141"/>
      <c r="BL13" s="141"/>
      <c r="BM13" s="141"/>
      <c r="BN13" s="141"/>
      <c r="BO13" s="195"/>
      <c r="BP13" s="194">
        <v>0</v>
      </c>
      <c r="BQ13" s="141">
        <v>0</v>
      </c>
      <c r="BR13" s="141">
        <v>0</v>
      </c>
      <c r="BS13" s="141">
        <v>0</v>
      </c>
      <c r="BT13" s="141">
        <v>0</v>
      </c>
      <c r="BU13" s="195">
        <v>0</v>
      </c>
      <c r="BV13" s="194">
        <v>0</v>
      </c>
      <c r="BW13" s="141">
        <v>0</v>
      </c>
      <c r="BX13" s="141">
        <v>0</v>
      </c>
      <c r="BY13" s="141">
        <v>0</v>
      </c>
      <c r="BZ13" s="141">
        <v>0</v>
      </c>
      <c r="CA13" s="195">
        <v>0</v>
      </c>
      <c r="CB13" s="188">
        <f t="shared" si="2"/>
        <v>2</v>
      </c>
      <c r="CC13" s="319">
        <f t="shared" si="3"/>
        <v>243</v>
      </c>
      <c r="CD13" s="149">
        <f t="shared" si="4"/>
        <v>11</v>
      </c>
      <c r="CE13" s="323">
        <f t="shared" si="5"/>
        <v>1156</v>
      </c>
      <c r="CF13" s="141">
        <f t="shared" si="6"/>
        <v>0</v>
      </c>
      <c r="CG13" s="141">
        <f t="shared" si="7"/>
        <v>4</v>
      </c>
      <c r="CH13" s="141">
        <f t="shared" si="8"/>
        <v>7</v>
      </c>
      <c r="CI13" s="141">
        <f t="shared" si="9"/>
        <v>0</v>
      </c>
      <c r="CJ13" s="141">
        <f t="shared" si="10"/>
        <v>0</v>
      </c>
      <c r="CK13" s="133"/>
    </row>
    <row r="14" spans="1:89" s="1" customFormat="1" ht="16.5">
      <c r="A14" s="269">
        <v>28</v>
      </c>
      <c r="B14" s="257" t="s">
        <v>105</v>
      </c>
      <c r="C14" s="294" t="s">
        <v>106</v>
      </c>
      <c r="D14" s="301" t="s">
        <v>64</v>
      </c>
      <c r="E14" s="231"/>
      <c r="F14" s="135">
        <v>3</v>
      </c>
      <c r="G14" s="135">
        <v>3</v>
      </c>
      <c r="H14" s="135"/>
      <c r="I14" s="135"/>
      <c r="J14" s="226">
        <f>59+64+59+159+165+148.5</f>
        <v>654.5</v>
      </c>
      <c r="K14" s="225"/>
      <c r="L14" s="135"/>
      <c r="M14" s="135"/>
      <c r="N14" s="115"/>
      <c r="O14" s="142"/>
      <c r="P14" s="226"/>
      <c r="Q14" s="231"/>
      <c r="R14" s="135"/>
      <c r="S14" s="135"/>
      <c r="T14" s="135"/>
      <c r="U14" s="135"/>
      <c r="V14" s="216"/>
      <c r="W14" s="225"/>
      <c r="X14" s="135"/>
      <c r="Y14" s="135"/>
      <c r="Z14" s="135"/>
      <c r="AA14" s="135"/>
      <c r="AB14" s="226"/>
      <c r="AC14" s="225">
        <v>0</v>
      </c>
      <c r="AD14" s="135">
        <v>0</v>
      </c>
      <c r="AE14" s="135">
        <v>0</v>
      </c>
      <c r="AF14" s="135">
        <v>0</v>
      </c>
      <c r="AG14" s="135">
        <v>0</v>
      </c>
      <c r="AH14" s="226">
        <v>0</v>
      </c>
      <c r="AI14" s="225">
        <v>0</v>
      </c>
      <c r="AJ14" s="135">
        <v>0</v>
      </c>
      <c r="AK14" s="135">
        <v>0</v>
      </c>
      <c r="AL14" s="135">
        <v>0</v>
      </c>
      <c r="AM14" s="135">
        <v>0</v>
      </c>
      <c r="AN14" s="226">
        <v>0</v>
      </c>
      <c r="AO14" s="136">
        <f t="shared" si="0"/>
        <v>6</v>
      </c>
      <c r="AP14" s="137">
        <f t="shared" si="1"/>
        <v>654.5</v>
      </c>
      <c r="AQ14" s="242">
        <v>10</v>
      </c>
      <c r="AR14" s="208"/>
      <c r="AS14" s="141">
        <v>5</v>
      </c>
      <c r="AT14" s="141"/>
      <c r="AU14" s="141"/>
      <c r="AV14" s="141"/>
      <c r="AW14" s="316">
        <f>51+80+80+78+87</f>
        <v>376</v>
      </c>
      <c r="AX14" s="208"/>
      <c r="AY14" s="141"/>
      <c r="AZ14" s="141"/>
      <c r="BA14" s="141"/>
      <c r="BB14" s="141"/>
      <c r="BC14" s="205"/>
      <c r="BD14" s="194"/>
      <c r="BE14" s="141"/>
      <c r="BF14" s="141"/>
      <c r="BG14" s="141"/>
      <c r="BH14" s="141"/>
      <c r="BI14" s="205"/>
      <c r="BJ14" s="194"/>
      <c r="BK14" s="141"/>
      <c r="BL14" s="141"/>
      <c r="BM14" s="141"/>
      <c r="BN14" s="141"/>
      <c r="BO14" s="195"/>
      <c r="BP14" s="194">
        <v>0</v>
      </c>
      <c r="BQ14" s="141">
        <v>0</v>
      </c>
      <c r="BR14" s="141">
        <v>0</v>
      </c>
      <c r="BS14" s="141">
        <v>0</v>
      </c>
      <c r="BT14" s="141">
        <v>0</v>
      </c>
      <c r="BU14" s="195">
        <v>0</v>
      </c>
      <c r="BV14" s="194">
        <v>0</v>
      </c>
      <c r="BW14" s="141">
        <v>0</v>
      </c>
      <c r="BX14" s="141">
        <v>0</v>
      </c>
      <c r="BY14" s="141">
        <v>0</v>
      </c>
      <c r="BZ14" s="141">
        <v>0</v>
      </c>
      <c r="CA14" s="195">
        <v>0</v>
      </c>
      <c r="CB14" s="188">
        <f t="shared" si="2"/>
        <v>5</v>
      </c>
      <c r="CC14" s="319">
        <f t="shared" si="3"/>
        <v>376</v>
      </c>
      <c r="CD14" s="149">
        <f t="shared" si="4"/>
        <v>11</v>
      </c>
      <c r="CE14" s="323">
        <f t="shared" si="5"/>
        <v>1030.5</v>
      </c>
      <c r="CF14" s="141">
        <f t="shared" si="6"/>
        <v>0</v>
      </c>
      <c r="CG14" s="141">
        <f t="shared" si="7"/>
        <v>8</v>
      </c>
      <c r="CH14" s="141">
        <f t="shared" si="8"/>
        <v>3</v>
      </c>
      <c r="CI14" s="141">
        <f t="shared" si="9"/>
        <v>0</v>
      </c>
      <c r="CJ14" s="141">
        <f t="shared" si="10"/>
        <v>0</v>
      </c>
      <c r="CK14" s="133"/>
    </row>
    <row r="15" spans="1:89" s="1" customFormat="1" ht="17.25" thickBot="1">
      <c r="A15" s="268">
        <v>1</v>
      </c>
      <c r="B15" s="255"/>
      <c r="C15" s="293" t="s">
        <v>58</v>
      </c>
      <c r="D15" s="300" t="s">
        <v>59</v>
      </c>
      <c r="E15" s="231">
        <v>1</v>
      </c>
      <c r="F15" s="135"/>
      <c r="G15" s="135">
        <v>4</v>
      </c>
      <c r="H15" s="135"/>
      <c r="I15" s="135"/>
      <c r="J15" s="226">
        <f>138+147+141+189+139.5</f>
        <v>754.5</v>
      </c>
      <c r="K15" s="225"/>
      <c r="L15" s="135"/>
      <c r="M15" s="135"/>
      <c r="N15" s="115"/>
      <c r="O15" s="142"/>
      <c r="P15" s="226"/>
      <c r="Q15" s="231"/>
      <c r="R15" s="135"/>
      <c r="S15" s="135"/>
      <c r="T15" s="135"/>
      <c r="U15" s="135"/>
      <c r="V15" s="216"/>
      <c r="W15" s="225"/>
      <c r="X15" s="135"/>
      <c r="Y15" s="135"/>
      <c r="Z15" s="135"/>
      <c r="AA15" s="135"/>
      <c r="AB15" s="226"/>
      <c r="AC15" s="225">
        <v>0</v>
      </c>
      <c r="AD15" s="135">
        <v>0</v>
      </c>
      <c r="AE15" s="135">
        <v>0</v>
      </c>
      <c r="AF15" s="135">
        <v>0</v>
      </c>
      <c r="AG15" s="135">
        <v>0</v>
      </c>
      <c r="AH15" s="226">
        <v>0</v>
      </c>
      <c r="AI15" s="225">
        <v>0</v>
      </c>
      <c r="AJ15" s="135">
        <v>0</v>
      </c>
      <c r="AK15" s="135">
        <v>0</v>
      </c>
      <c r="AL15" s="135">
        <v>0</v>
      </c>
      <c r="AM15" s="135">
        <v>0</v>
      </c>
      <c r="AN15" s="226">
        <v>0</v>
      </c>
      <c r="AO15" s="136">
        <f t="shared" si="0"/>
        <v>5</v>
      </c>
      <c r="AP15" s="137">
        <f t="shared" si="1"/>
        <v>754.5</v>
      </c>
      <c r="AQ15" s="243">
        <v>7</v>
      </c>
      <c r="AR15" s="208"/>
      <c r="AS15" s="141">
        <v>1</v>
      </c>
      <c r="AT15" s="141">
        <v>1</v>
      </c>
      <c r="AU15" s="141"/>
      <c r="AV15" s="141"/>
      <c r="AW15" s="316">
        <f>165+54</f>
        <v>219</v>
      </c>
      <c r="AX15" s="208"/>
      <c r="AY15" s="141"/>
      <c r="AZ15" s="141"/>
      <c r="BA15" s="141"/>
      <c r="BB15" s="141"/>
      <c r="BC15" s="205"/>
      <c r="BD15" s="194"/>
      <c r="BE15" s="141"/>
      <c r="BF15" s="141"/>
      <c r="BG15" s="141"/>
      <c r="BH15" s="141"/>
      <c r="BI15" s="205"/>
      <c r="BJ15" s="194"/>
      <c r="BK15" s="141"/>
      <c r="BL15" s="141"/>
      <c r="BM15" s="141"/>
      <c r="BN15" s="141"/>
      <c r="BO15" s="195"/>
      <c r="BP15" s="194">
        <v>0</v>
      </c>
      <c r="BQ15" s="141">
        <v>0</v>
      </c>
      <c r="BR15" s="141">
        <v>0</v>
      </c>
      <c r="BS15" s="141">
        <v>0</v>
      </c>
      <c r="BT15" s="141">
        <v>0</v>
      </c>
      <c r="BU15" s="195">
        <v>0</v>
      </c>
      <c r="BV15" s="194">
        <v>0</v>
      </c>
      <c r="BW15" s="141">
        <v>0</v>
      </c>
      <c r="BX15" s="141">
        <v>0</v>
      </c>
      <c r="BY15" s="141">
        <v>0</v>
      </c>
      <c r="BZ15" s="141">
        <v>0</v>
      </c>
      <c r="CA15" s="195">
        <v>0</v>
      </c>
      <c r="CB15" s="188">
        <f t="shared" si="2"/>
        <v>2</v>
      </c>
      <c r="CC15" s="319">
        <f t="shared" si="3"/>
        <v>219</v>
      </c>
      <c r="CD15" s="149">
        <f t="shared" si="4"/>
        <v>7</v>
      </c>
      <c r="CE15" s="323">
        <f t="shared" si="5"/>
        <v>973.5</v>
      </c>
      <c r="CF15" s="141">
        <f>SUM(E15,K15,Q15,W15,AC15,AI15,AR15,AX15,BD15,BJ15,BP15,BV15)</f>
        <v>1</v>
      </c>
      <c r="CG15" s="141">
        <f>SUM(F15,L15,R15,X15,AD15,AJ15,AS15,AY15,BE15,BK15,BQ15,BW15)</f>
        <v>1</v>
      </c>
      <c r="CH15" s="141">
        <f>SUM(G15,M15,S15,Y15,AE15,AK15,AT15,AZ15,BF15,BL15,BR15,BX15)</f>
        <v>5</v>
      </c>
      <c r="CI15" s="141">
        <f>SUM(H15,N15,T15,Z15,AF15,AL15,AU15,BA15,BG15,BM15,BS15,BY15)</f>
        <v>0</v>
      </c>
      <c r="CJ15" s="141">
        <f>SUM(I15,O15,U15,AA15,AG15,AM15,AV15,BB15,BH15,BN15,BT15,BZ15)</f>
        <v>0</v>
      </c>
      <c r="CK15" s="133"/>
    </row>
    <row r="16" spans="1:89" s="1" customFormat="1" ht="31.5">
      <c r="A16" s="268">
        <v>5</v>
      </c>
      <c r="B16" s="256" t="s">
        <v>67</v>
      </c>
      <c r="C16" s="294" t="s">
        <v>52</v>
      </c>
      <c r="D16" s="301" t="s">
        <v>64</v>
      </c>
      <c r="E16" s="231">
        <v>1</v>
      </c>
      <c r="F16" s="135"/>
      <c r="G16" s="135">
        <v>3</v>
      </c>
      <c r="H16" s="135"/>
      <c r="I16" s="135"/>
      <c r="J16" s="226">
        <f>234+126+141+150</f>
        <v>651</v>
      </c>
      <c r="K16" s="225"/>
      <c r="L16" s="135"/>
      <c r="M16" s="135"/>
      <c r="N16" s="115"/>
      <c r="O16" s="142"/>
      <c r="P16" s="226"/>
      <c r="Q16" s="231"/>
      <c r="R16" s="135"/>
      <c r="S16" s="135"/>
      <c r="T16" s="135"/>
      <c r="U16" s="135"/>
      <c r="V16" s="216"/>
      <c r="W16" s="225"/>
      <c r="X16" s="135"/>
      <c r="Y16" s="135"/>
      <c r="Z16" s="135"/>
      <c r="AA16" s="135"/>
      <c r="AB16" s="226"/>
      <c r="AC16" s="225">
        <v>0</v>
      </c>
      <c r="AD16" s="135">
        <v>0</v>
      </c>
      <c r="AE16" s="135">
        <v>0</v>
      </c>
      <c r="AF16" s="135">
        <v>0</v>
      </c>
      <c r="AG16" s="135">
        <v>0</v>
      </c>
      <c r="AH16" s="226">
        <v>0</v>
      </c>
      <c r="AI16" s="225">
        <v>0</v>
      </c>
      <c r="AJ16" s="135">
        <v>0</v>
      </c>
      <c r="AK16" s="135">
        <v>0</v>
      </c>
      <c r="AL16" s="135">
        <v>0</v>
      </c>
      <c r="AM16" s="135">
        <v>0</v>
      </c>
      <c r="AN16" s="226">
        <v>0</v>
      </c>
      <c r="AO16" s="136">
        <f t="shared" si="0"/>
        <v>4</v>
      </c>
      <c r="AP16" s="137">
        <f t="shared" si="1"/>
        <v>651</v>
      </c>
      <c r="AQ16" s="242">
        <v>11</v>
      </c>
      <c r="AR16" s="208"/>
      <c r="AS16" s="141"/>
      <c r="AT16" s="141">
        <v>2</v>
      </c>
      <c r="AU16" s="141"/>
      <c r="AV16" s="141"/>
      <c r="AW16" s="316">
        <f>144+150</f>
        <v>294</v>
      </c>
      <c r="AX16" s="208"/>
      <c r="AY16" s="141"/>
      <c r="AZ16" s="141"/>
      <c r="BA16" s="141"/>
      <c r="BB16" s="141"/>
      <c r="BC16" s="205"/>
      <c r="BD16" s="194"/>
      <c r="BE16" s="141"/>
      <c r="BF16" s="141"/>
      <c r="BG16" s="141"/>
      <c r="BH16" s="141"/>
      <c r="BI16" s="205"/>
      <c r="BJ16" s="194"/>
      <c r="BK16" s="141"/>
      <c r="BL16" s="141"/>
      <c r="BM16" s="141"/>
      <c r="BN16" s="141"/>
      <c r="BO16" s="195"/>
      <c r="BP16" s="194">
        <v>0</v>
      </c>
      <c r="BQ16" s="141">
        <v>0</v>
      </c>
      <c r="BR16" s="141">
        <v>0</v>
      </c>
      <c r="BS16" s="141">
        <v>0</v>
      </c>
      <c r="BT16" s="141">
        <v>0</v>
      </c>
      <c r="BU16" s="195">
        <v>0</v>
      </c>
      <c r="BV16" s="194">
        <v>0</v>
      </c>
      <c r="BW16" s="141">
        <v>0</v>
      </c>
      <c r="BX16" s="141">
        <v>0</v>
      </c>
      <c r="BY16" s="141">
        <v>0</v>
      </c>
      <c r="BZ16" s="141">
        <v>0</v>
      </c>
      <c r="CA16" s="195">
        <v>0</v>
      </c>
      <c r="CB16" s="188">
        <f t="shared" si="2"/>
        <v>2</v>
      </c>
      <c r="CC16" s="319">
        <f t="shared" si="3"/>
        <v>294</v>
      </c>
      <c r="CD16" s="149">
        <f t="shared" si="4"/>
        <v>6</v>
      </c>
      <c r="CE16" s="323">
        <f t="shared" si="5"/>
        <v>945</v>
      </c>
      <c r="CF16" s="141">
        <f t="shared" si="6"/>
        <v>1</v>
      </c>
      <c r="CG16" s="141">
        <f t="shared" si="7"/>
        <v>0</v>
      </c>
      <c r="CH16" s="141">
        <f t="shared" si="8"/>
        <v>5</v>
      </c>
      <c r="CI16" s="141">
        <f t="shared" si="9"/>
        <v>0</v>
      </c>
      <c r="CJ16" s="141">
        <f t="shared" si="10"/>
        <v>0</v>
      </c>
      <c r="CK16" s="133"/>
    </row>
    <row r="17" spans="1:89" s="1" customFormat="1" ht="17.25" thickBot="1">
      <c r="A17" s="269">
        <v>20</v>
      </c>
      <c r="B17" s="257" t="s">
        <v>96</v>
      </c>
      <c r="C17" s="294" t="s">
        <v>135</v>
      </c>
      <c r="D17" s="303" t="s">
        <v>90</v>
      </c>
      <c r="E17" s="231"/>
      <c r="F17" s="135">
        <v>1</v>
      </c>
      <c r="G17" s="135">
        <v>4</v>
      </c>
      <c r="H17" s="135"/>
      <c r="I17" s="135"/>
      <c r="J17" s="226">
        <f>129+120+135+64+121.5</f>
        <v>569.5</v>
      </c>
      <c r="K17" s="225"/>
      <c r="L17" s="135"/>
      <c r="M17" s="135"/>
      <c r="N17" s="115"/>
      <c r="O17" s="142"/>
      <c r="P17" s="226"/>
      <c r="Q17" s="231"/>
      <c r="R17" s="135"/>
      <c r="S17" s="135"/>
      <c r="T17" s="135"/>
      <c r="U17" s="135"/>
      <c r="V17" s="216"/>
      <c r="W17" s="225"/>
      <c r="X17" s="135"/>
      <c r="Y17" s="135"/>
      <c r="Z17" s="135"/>
      <c r="AA17" s="135"/>
      <c r="AB17" s="226"/>
      <c r="AC17" s="225">
        <v>0</v>
      </c>
      <c r="AD17" s="135">
        <v>0</v>
      </c>
      <c r="AE17" s="135">
        <v>0</v>
      </c>
      <c r="AF17" s="135">
        <v>0</v>
      </c>
      <c r="AG17" s="135">
        <v>0</v>
      </c>
      <c r="AH17" s="226">
        <v>0</v>
      </c>
      <c r="AI17" s="225">
        <v>0</v>
      </c>
      <c r="AJ17" s="135">
        <v>0</v>
      </c>
      <c r="AK17" s="135">
        <v>0</v>
      </c>
      <c r="AL17" s="135">
        <v>0</v>
      </c>
      <c r="AM17" s="135">
        <v>0</v>
      </c>
      <c r="AN17" s="226">
        <v>0</v>
      </c>
      <c r="AO17" s="136">
        <f t="shared" si="0"/>
        <v>5</v>
      </c>
      <c r="AP17" s="137">
        <f t="shared" si="1"/>
        <v>569.5</v>
      </c>
      <c r="AQ17" s="243">
        <v>12</v>
      </c>
      <c r="AR17" s="208"/>
      <c r="AS17" s="141"/>
      <c r="AT17" s="141">
        <v>2</v>
      </c>
      <c r="AU17" s="141"/>
      <c r="AV17" s="141"/>
      <c r="AW17" s="316">
        <f>153+150</f>
        <v>303</v>
      </c>
      <c r="AX17" s="208"/>
      <c r="AY17" s="141"/>
      <c r="AZ17" s="141"/>
      <c r="BA17" s="141"/>
      <c r="BB17" s="141"/>
      <c r="BC17" s="205"/>
      <c r="BD17" s="194"/>
      <c r="BE17" s="141"/>
      <c r="BF17" s="141"/>
      <c r="BG17" s="141"/>
      <c r="BH17" s="141"/>
      <c r="BI17" s="205"/>
      <c r="BJ17" s="194"/>
      <c r="BK17" s="141"/>
      <c r="BL17" s="141"/>
      <c r="BM17" s="141"/>
      <c r="BN17" s="141"/>
      <c r="BO17" s="195"/>
      <c r="BP17" s="194">
        <v>0</v>
      </c>
      <c r="BQ17" s="141">
        <v>0</v>
      </c>
      <c r="BR17" s="141">
        <v>0</v>
      </c>
      <c r="BS17" s="141">
        <v>0</v>
      </c>
      <c r="BT17" s="141">
        <v>0</v>
      </c>
      <c r="BU17" s="195">
        <v>0</v>
      </c>
      <c r="BV17" s="194">
        <v>0</v>
      </c>
      <c r="BW17" s="141">
        <v>0</v>
      </c>
      <c r="BX17" s="141">
        <v>0</v>
      </c>
      <c r="BY17" s="141">
        <v>0</v>
      </c>
      <c r="BZ17" s="141">
        <v>0</v>
      </c>
      <c r="CA17" s="195">
        <v>0</v>
      </c>
      <c r="CB17" s="188">
        <f t="shared" si="2"/>
        <v>2</v>
      </c>
      <c r="CC17" s="319">
        <f t="shared" si="3"/>
        <v>303</v>
      </c>
      <c r="CD17" s="149">
        <f t="shared" si="4"/>
        <v>7</v>
      </c>
      <c r="CE17" s="323">
        <f t="shared" si="5"/>
        <v>872.5</v>
      </c>
      <c r="CF17" s="141">
        <f t="shared" si="6"/>
        <v>0</v>
      </c>
      <c r="CG17" s="141">
        <f t="shared" si="7"/>
        <v>1</v>
      </c>
      <c r="CH17" s="141">
        <f t="shared" si="8"/>
        <v>6</v>
      </c>
      <c r="CI17" s="141">
        <f t="shared" si="9"/>
        <v>0</v>
      </c>
      <c r="CJ17" s="141">
        <f t="shared" si="10"/>
        <v>0</v>
      </c>
      <c r="CK17" s="133"/>
    </row>
    <row r="18" spans="1:89" s="1" customFormat="1" ht="16.5">
      <c r="A18" s="268">
        <v>6</v>
      </c>
      <c r="B18" s="257" t="s">
        <v>68</v>
      </c>
      <c r="C18" s="294" t="s">
        <v>53</v>
      </c>
      <c r="D18" s="302" t="s">
        <v>64</v>
      </c>
      <c r="E18" s="231"/>
      <c r="F18" s="135"/>
      <c r="G18" s="135">
        <v>5</v>
      </c>
      <c r="H18" s="135"/>
      <c r="I18" s="135"/>
      <c r="J18" s="226">
        <f>153+121.5+141+150+120</f>
        <v>685.5</v>
      </c>
      <c r="K18" s="225"/>
      <c r="L18" s="135"/>
      <c r="M18" s="135"/>
      <c r="N18" s="115"/>
      <c r="O18" s="142"/>
      <c r="P18" s="226"/>
      <c r="Q18" s="231"/>
      <c r="R18" s="135"/>
      <c r="S18" s="135"/>
      <c r="T18" s="135"/>
      <c r="U18" s="135"/>
      <c r="V18" s="216"/>
      <c r="W18" s="225"/>
      <c r="X18" s="135"/>
      <c r="Y18" s="135"/>
      <c r="Z18" s="135"/>
      <c r="AA18" s="135"/>
      <c r="AB18" s="226"/>
      <c r="AC18" s="225">
        <v>0</v>
      </c>
      <c r="AD18" s="135">
        <v>0</v>
      </c>
      <c r="AE18" s="135">
        <v>0</v>
      </c>
      <c r="AF18" s="135">
        <v>0</v>
      </c>
      <c r="AG18" s="135">
        <v>0</v>
      </c>
      <c r="AH18" s="226">
        <v>0</v>
      </c>
      <c r="AI18" s="225">
        <v>0</v>
      </c>
      <c r="AJ18" s="135">
        <v>0</v>
      </c>
      <c r="AK18" s="135">
        <v>0</v>
      </c>
      <c r="AL18" s="135">
        <v>0</v>
      </c>
      <c r="AM18" s="135">
        <v>0</v>
      </c>
      <c r="AN18" s="226">
        <v>0</v>
      </c>
      <c r="AO18" s="136">
        <f t="shared" si="0"/>
        <v>5</v>
      </c>
      <c r="AP18" s="137">
        <f t="shared" si="1"/>
        <v>685.5</v>
      </c>
      <c r="AQ18" s="242">
        <v>8</v>
      </c>
      <c r="AR18" s="208"/>
      <c r="AS18" s="141"/>
      <c r="AT18" s="141">
        <v>1</v>
      </c>
      <c r="AU18" s="141"/>
      <c r="AV18" s="141"/>
      <c r="AW18" s="316">
        <v>129</v>
      </c>
      <c r="AX18" s="208"/>
      <c r="AY18" s="141"/>
      <c r="AZ18" s="141"/>
      <c r="BA18" s="141"/>
      <c r="BB18" s="141"/>
      <c r="BC18" s="205"/>
      <c r="BD18" s="194"/>
      <c r="BE18" s="141"/>
      <c r="BF18" s="141"/>
      <c r="BG18" s="141"/>
      <c r="BH18" s="141"/>
      <c r="BI18" s="205"/>
      <c r="BJ18" s="194"/>
      <c r="BK18" s="141"/>
      <c r="BL18" s="141"/>
      <c r="BM18" s="141"/>
      <c r="BN18" s="141"/>
      <c r="BO18" s="195"/>
      <c r="BP18" s="194">
        <v>0</v>
      </c>
      <c r="BQ18" s="141">
        <v>0</v>
      </c>
      <c r="BR18" s="141">
        <v>0</v>
      </c>
      <c r="BS18" s="141">
        <v>0</v>
      </c>
      <c r="BT18" s="141">
        <v>0</v>
      </c>
      <c r="BU18" s="195">
        <v>0</v>
      </c>
      <c r="BV18" s="194">
        <v>0</v>
      </c>
      <c r="BW18" s="141">
        <v>0</v>
      </c>
      <c r="BX18" s="141">
        <v>0</v>
      </c>
      <c r="BY18" s="141">
        <v>0</v>
      </c>
      <c r="BZ18" s="141">
        <v>0</v>
      </c>
      <c r="CA18" s="195">
        <v>0</v>
      </c>
      <c r="CB18" s="188">
        <f t="shared" si="2"/>
        <v>1</v>
      </c>
      <c r="CC18" s="319">
        <f t="shared" si="3"/>
        <v>129</v>
      </c>
      <c r="CD18" s="149">
        <f t="shared" si="4"/>
        <v>6</v>
      </c>
      <c r="CE18" s="323">
        <f t="shared" si="5"/>
        <v>814.5</v>
      </c>
      <c r="CF18" s="141">
        <f t="shared" si="6"/>
        <v>0</v>
      </c>
      <c r="CG18" s="141">
        <f t="shared" si="7"/>
        <v>0</v>
      </c>
      <c r="CH18" s="141">
        <f t="shared" si="8"/>
        <v>6</v>
      </c>
      <c r="CI18" s="141">
        <f t="shared" si="9"/>
        <v>0</v>
      </c>
      <c r="CJ18" s="141">
        <f t="shared" si="10"/>
        <v>0</v>
      </c>
      <c r="CK18" s="133"/>
    </row>
    <row r="19" spans="1:89" s="83" customFormat="1" ht="17.25" thickBot="1">
      <c r="A19" s="268" t="s">
        <v>127</v>
      </c>
      <c r="B19" s="259" t="s">
        <v>128</v>
      </c>
      <c r="C19" s="293" t="s">
        <v>129</v>
      </c>
      <c r="D19" s="301" t="s">
        <v>75</v>
      </c>
      <c r="E19" s="231"/>
      <c r="F19" s="135"/>
      <c r="G19" s="135">
        <v>1</v>
      </c>
      <c r="H19" s="135"/>
      <c r="I19" s="135"/>
      <c r="J19" s="226">
        <v>144</v>
      </c>
      <c r="K19" s="225"/>
      <c r="L19" s="135"/>
      <c r="M19" s="135"/>
      <c r="N19" s="115"/>
      <c r="O19" s="142"/>
      <c r="P19" s="226"/>
      <c r="Q19" s="231"/>
      <c r="R19" s="135"/>
      <c r="S19" s="135"/>
      <c r="T19" s="135"/>
      <c r="U19" s="135"/>
      <c r="V19" s="216"/>
      <c r="W19" s="225"/>
      <c r="X19" s="135"/>
      <c r="Y19" s="135"/>
      <c r="Z19" s="135"/>
      <c r="AA19" s="135"/>
      <c r="AB19" s="226"/>
      <c r="AC19" s="225">
        <v>0</v>
      </c>
      <c r="AD19" s="135">
        <v>0</v>
      </c>
      <c r="AE19" s="135">
        <v>0</v>
      </c>
      <c r="AF19" s="135">
        <v>0</v>
      </c>
      <c r="AG19" s="135">
        <v>0</v>
      </c>
      <c r="AH19" s="226">
        <v>0</v>
      </c>
      <c r="AI19" s="225">
        <v>0</v>
      </c>
      <c r="AJ19" s="135">
        <v>0</v>
      </c>
      <c r="AK19" s="135">
        <v>0</v>
      </c>
      <c r="AL19" s="135">
        <v>0</v>
      </c>
      <c r="AM19" s="135">
        <v>0</v>
      </c>
      <c r="AN19" s="226">
        <v>0</v>
      </c>
      <c r="AO19" s="136">
        <f t="shared" si="0"/>
        <v>1</v>
      </c>
      <c r="AP19" s="137">
        <f t="shared" si="1"/>
        <v>144</v>
      </c>
      <c r="AQ19" s="243">
        <v>24</v>
      </c>
      <c r="AR19" s="208"/>
      <c r="AS19" s="141"/>
      <c r="AT19" s="141">
        <v>5</v>
      </c>
      <c r="AU19" s="141"/>
      <c r="AV19" s="141"/>
      <c r="AW19" s="316">
        <f>126+135+147+124.5+135</f>
        <v>667.5</v>
      </c>
      <c r="AX19" s="208"/>
      <c r="AY19" s="141"/>
      <c r="AZ19" s="141"/>
      <c r="BA19" s="141"/>
      <c r="BB19" s="141"/>
      <c r="BC19" s="205"/>
      <c r="BD19" s="194"/>
      <c r="BE19" s="141"/>
      <c r="BF19" s="141"/>
      <c r="BG19" s="141"/>
      <c r="BH19" s="141"/>
      <c r="BI19" s="205"/>
      <c r="BJ19" s="194"/>
      <c r="BK19" s="141"/>
      <c r="BL19" s="141"/>
      <c r="BM19" s="141"/>
      <c r="BN19" s="141"/>
      <c r="BO19" s="195"/>
      <c r="BP19" s="194">
        <v>0</v>
      </c>
      <c r="BQ19" s="141">
        <v>0</v>
      </c>
      <c r="BR19" s="141">
        <v>0</v>
      </c>
      <c r="BS19" s="141">
        <v>0</v>
      </c>
      <c r="BT19" s="141">
        <v>0</v>
      </c>
      <c r="BU19" s="195">
        <v>0</v>
      </c>
      <c r="BV19" s="194">
        <v>0</v>
      </c>
      <c r="BW19" s="141">
        <v>0</v>
      </c>
      <c r="BX19" s="141">
        <v>0</v>
      </c>
      <c r="BY19" s="141">
        <v>0</v>
      </c>
      <c r="BZ19" s="141">
        <v>0</v>
      </c>
      <c r="CA19" s="195">
        <v>0</v>
      </c>
      <c r="CB19" s="188">
        <f t="shared" si="2"/>
        <v>5</v>
      </c>
      <c r="CC19" s="319">
        <f t="shared" si="3"/>
        <v>667.5</v>
      </c>
      <c r="CD19" s="149">
        <f t="shared" si="4"/>
        <v>6</v>
      </c>
      <c r="CE19" s="323">
        <f t="shared" si="5"/>
        <v>811.5</v>
      </c>
      <c r="CF19" s="141">
        <f t="shared" si="6"/>
        <v>0</v>
      </c>
      <c r="CG19" s="141">
        <f t="shared" si="7"/>
        <v>0</v>
      </c>
      <c r="CH19" s="141">
        <f t="shared" si="8"/>
        <v>6</v>
      </c>
      <c r="CI19" s="141">
        <f t="shared" si="9"/>
        <v>0</v>
      </c>
      <c r="CJ19" s="141">
        <f t="shared" si="10"/>
        <v>0</v>
      </c>
      <c r="CK19" s="133"/>
    </row>
    <row r="20" spans="1:89" s="83" customFormat="1" ht="16.5">
      <c r="A20" s="268">
        <v>10</v>
      </c>
      <c r="B20" s="255"/>
      <c r="C20" s="294" t="s">
        <v>76</v>
      </c>
      <c r="D20" s="302" t="s">
        <v>75</v>
      </c>
      <c r="E20" s="231"/>
      <c r="F20" s="135">
        <v>2</v>
      </c>
      <c r="G20" s="135">
        <v>2</v>
      </c>
      <c r="H20" s="135"/>
      <c r="I20" s="135"/>
      <c r="J20" s="226">
        <f>76+66+123+127.5</f>
        <v>392.5</v>
      </c>
      <c r="K20" s="225"/>
      <c r="L20" s="135"/>
      <c r="M20" s="135"/>
      <c r="N20" s="115"/>
      <c r="O20" s="142"/>
      <c r="P20" s="226"/>
      <c r="Q20" s="231"/>
      <c r="R20" s="135"/>
      <c r="S20" s="135"/>
      <c r="T20" s="135"/>
      <c r="U20" s="135"/>
      <c r="V20" s="216"/>
      <c r="W20" s="225"/>
      <c r="X20" s="135"/>
      <c r="Y20" s="135"/>
      <c r="Z20" s="135"/>
      <c r="AA20" s="135"/>
      <c r="AB20" s="226"/>
      <c r="AC20" s="225">
        <v>0</v>
      </c>
      <c r="AD20" s="135">
        <v>0</v>
      </c>
      <c r="AE20" s="135">
        <v>0</v>
      </c>
      <c r="AF20" s="135">
        <v>0</v>
      </c>
      <c r="AG20" s="135">
        <v>0</v>
      </c>
      <c r="AH20" s="226">
        <v>0</v>
      </c>
      <c r="AI20" s="225">
        <v>0</v>
      </c>
      <c r="AJ20" s="135">
        <v>0</v>
      </c>
      <c r="AK20" s="135">
        <v>0</v>
      </c>
      <c r="AL20" s="135">
        <v>0</v>
      </c>
      <c r="AM20" s="135">
        <v>0</v>
      </c>
      <c r="AN20" s="226">
        <v>0</v>
      </c>
      <c r="AO20" s="136">
        <f t="shared" si="0"/>
        <v>4</v>
      </c>
      <c r="AP20" s="137">
        <f t="shared" si="1"/>
        <v>392.5</v>
      </c>
      <c r="AQ20" s="242">
        <v>17</v>
      </c>
      <c r="AR20" s="208"/>
      <c r="AS20" s="141"/>
      <c r="AT20" s="141">
        <v>3</v>
      </c>
      <c r="AU20" s="141"/>
      <c r="AV20" s="141"/>
      <c r="AW20" s="316">
        <f>160.5+124.5+126</f>
        <v>411</v>
      </c>
      <c r="AX20" s="208"/>
      <c r="AY20" s="141"/>
      <c r="AZ20" s="141"/>
      <c r="BA20" s="141"/>
      <c r="BB20" s="141"/>
      <c r="BC20" s="205"/>
      <c r="BD20" s="194"/>
      <c r="BE20" s="141"/>
      <c r="BF20" s="141"/>
      <c r="BG20" s="141"/>
      <c r="BH20" s="141"/>
      <c r="BI20" s="205"/>
      <c r="BJ20" s="194"/>
      <c r="BK20" s="141"/>
      <c r="BL20" s="141"/>
      <c r="BM20" s="141"/>
      <c r="BN20" s="141"/>
      <c r="BO20" s="195"/>
      <c r="BP20" s="194">
        <v>0</v>
      </c>
      <c r="BQ20" s="141">
        <v>0</v>
      </c>
      <c r="BR20" s="141">
        <v>0</v>
      </c>
      <c r="BS20" s="141">
        <v>0</v>
      </c>
      <c r="BT20" s="141">
        <v>0</v>
      </c>
      <c r="BU20" s="195">
        <v>0</v>
      </c>
      <c r="BV20" s="194">
        <v>0</v>
      </c>
      <c r="BW20" s="141">
        <v>0</v>
      </c>
      <c r="BX20" s="141">
        <v>0</v>
      </c>
      <c r="BY20" s="141">
        <v>0</v>
      </c>
      <c r="BZ20" s="141">
        <v>0</v>
      </c>
      <c r="CA20" s="195">
        <v>0</v>
      </c>
      <c r="CB20" s="188">
        <f t="shared" si="2"/>
        <v>3</v>
      </c>
      <c r="CC20" s="319">
        <f t="shared" si="3"/>
        <v>411</v>
      </c>
      <c r="CD20" s="149">
        <f t="shared" si="4"/>
        <v>7</v>
      </c>
      <c r="CE20" s="323">
        <f t="shared" si="5"/>
        <v>803.5</v>
      </c>
      <c r="CF20" s="141">
        <f t="shared" si="6"/>
        <v>0</v>
      </c>
      <c r="CG20" s="141">
        <f t="shared" si="7"/>
        <v>2</v>
      </c>
      <c r="CH20" s="141">
        <f t="shared" si="8"/>
        <v>5</v>
      </c>
      <c r="CI20" s="141">
        <f t="shared" si="9"/>
        <v>0</v>
      </c>
      <c r="CJ20" s="141">
        <f t="shared" si="10"/>
        <v>0</v>
      </c>
      <c r="CK20" s="133"/>
    </row>
    <row r="21" spans="1:89" s="83" customFormat="1" ht="17.25" thickBot="1">
      <c r="A21" s="269">
        <v>19</v>
      </c>
      <c r="B21" s="257" t="s">
        <v>93</v>
      </c>
      <c r="C21" s="294" t="s">
        <v>94</v>
      </c>
      <c r="D21" s="303" t="s">
        <v>95</v>
      </c>
      <c r="E21" s="231"/>
      <c r="F21" s="135"/>
      <c r="G21" s="135">
        <v>1</v>
      </c>
      <c r="H21" s="135"/>
      <c r="I21" s="135"/>
      <c r="J21" s="226">
        <v>127.5</v>
      </c>
      <c r="K21" s="225"/>
      <c r="L21" s="135"/>
      <c r="M21" s="135"/>
      <c r="N21" s="115"/>
      <c r="O21" s="142"/>
      <c r="P21" s="226"/>
      <c r="Q21" s="231"/>
      <c r="R21" s="135"/>
      <c r="S21" s="135"/>
      <c r="T21" s="135"/>
      <c r="U21" s="135"/>
      <c r="V21" s="216"/>
      <c r="W21" s="225"/>
      <c r="X21" s="135"/>
      <c r="Y21" s="135"/>
      <c r="Z21" s="135"/>
      <c r="AA21" s="135"/>
      <c r="AB21" s="226"/>
      <c r="AC21" s="225">
        <v>0</v>
      </c>
      <c r="AD21" s="135">
        <v>0</v>
      </c>
      <c r="AE21" s="135">
        <v>0</v>
      </c>
      <c r="AF21" s="135">
        <v>0</v>
      </c>
      <c r="AG21" s="135">
        <v>0</v>
      </c>
      <c r="AH21" s="226">
        <v>0</v>
      </c>
      <c r="AI21" s="225">
        <v>0</v>
      </c>
      <c r="AJ21" s="135">
        <v>0</v>
      </c>
      <c r="AK21" s="135">
        <v>0</v>
      </c>
      <c r="AL21" s="135">
        <v>0</v>
      </c>
      <c r="AM21" s="135">
        <v>0</v>
      </c>
      <c r="AN21" s="226">
        <v>0</v>
      </c>
      <c r="AO21" s="136">
        <f t="shared" si="0"/>
        <v>1</v>
      </c>
      <c r="AP21" s="137">
        <f t="shared" si="1"/>
        <v>127.5</v>
      </c>
      <c r="AQ21" s="243">
        <v>26</v>
      </c>
      <c r="AR21" s="208"/>
      <c r="AS21" s="141">
        <v>1</v>
      </c>
      <c r="AT21" s="141">
        <v>4</v>
      </c>
      <c r="AU21" s="141"/>
      <c r="AV21" s="141"/>
      <c r="AW21" s="316">
        <f>123+71+151.5+139.5+126</f>
        <v>611</v>
      </c>
      <c r="AX21" s="208"/>
      <c r="AY21" s="141"/>
      <c r="AZ21" s="141"/>
      <c r="BA21" s="141"/>
      <c r="BB21" s="141"/>
      <c r="BC21" s="205"/>
      <c r="BD21" s="194"/>
      <c r="BE21" s="141"/>
      <c r="BF21" s="141"/>
      <c r="BG21" s="141"/>
      <c r="BH21" s="141"/>
      <c r="BI21" s="205"/>
      <c r="BJ21" s="194"/>
      <c r="BK21" s="141"/>
      <c r="BL21" s="141"/>
      <c r="BM21" s="141"/>
      <c r="BN21" s="141"/>
      <c r="BO21" s="195"/>
      <c r="BP21" s="194">
        <v>0</v>
      </c>
      <c r="BQ21" s="141">
        <v>0</v>
      </c>
      <c r="BR21" s="141">
        <v>0</v>
      </c>
      <c r="BS21" s="141">
        <v>0</v>
      </c>
      <c r="BT21" s="141">
        <v>0</v>
      </c>
      <c r="BU21" s="195">
        <v>0</v>
      </c>
      <c r="BV21" s="194">
        <v>0</v>
      </c>
      <c r="BW21" s="141">
        <v>0</v>
      </c>
      <c r="BX21" s="141">
        <v>0</v>
      </c>
      <c r="BY21" s="141">
        <v>0</v>
      </c>
      <c r="BZ21" s="141">
        <v>0</v>
      </c>
      <c r="CA21" s="195">
        <v>0</v>
      </c>
      <c r="CB21" s="188">
        <f t="shared" si="2"/>
        <v>5</v>
      </c>
      <c r="CC21" s="319">
        <f t="shared" si="3"/>
        <v>611</v>
      </c>
      <c r="CD21" s="149">
        <f t="shared" si="4"/>
        <v>6</v>
      </c>
      <c r="CE21" s="323">
        <f t="shared" si="5"/>
        <v>738.5</v>
      </c>
      <c r="CF21" s="141">
        <f t="shared" si="6"/>
        <v>0</v>
      </c>
      <c r="CG21" s="141">
        <f t="shared" si="7"/>
        <v>1</v>
      </c>
      <c r="CH21" s="141">
        <f t="shared" si="8"/>
        <v>5</v>
      </c>
      <c r="CI21" s="141">
        <f t="shared" si="9"/>
        <v>0</v>
      </c>
      <c r="CJ21" s="141">
        <f t="shared" si="10"/>
        <v>0</v>
      </c>
      <c r="CK21" s="133"/>
    </row>
    <row r="22" spans="1:89" s="83" customFormat="1" ht="16.5">
      <c r="A22" s="269">
        <v>15</v>
      </c>
      <c r="B22" s="257" t="s">
        <v>84</v>
      </c>
      <c r="C22" s="294" t="s">
        <v>85</v>
      </c>
      <c r="D22" s="304" t="s">
        <v>86</v>
      </c>
      <c r="E22" s="231"/>
      <c r="F22" s="135"/>
      <c r="G22" s="135"/>
      <c r="H22" s="135"/>
      <c r="I22" s="135"/>
      <c r="J22" s="226"/>
      <c r="K22" s="225"/>
      <c r="L22" s="135"/>
      <c r="M22" s="135"/>
      <c r="N22" s="115"/>
      <c r="O22" s="142"/>
      <c r="P22" s="226"/>
      <c r="Q22" s="231"/>
      <c r="R22" s="135"/>
      <c r="S22" s="135"/>
      <c r="T22" s="135"/>
      <c r="U22" s="135"/>
      <c r="V22" s="216"/>
      <c r="W22" s="225"/>
      <c r="X22" s="135"/>
      <c r="Y22" s="135"/>
      <c r="Z22" s="135"/>
      <c r="AA22" s="135"/>
      <c r="AB22" s="226"/>
      <c r="AC22" s="225">
        <v>0</v>
      </c>
      <c r="AD22" s="135">
        <v>0</v>
      </c>
      <c r="AE22" s="135">
        <v>0</v>
      </c>
      <c r="AF22" s="135">
        <v>0</v>
      </c>
      <c r="AG22" s="135">
        <v>0</v>
      </c>
      <c r="AH22" s="226">
        <v>0</v>
      </c>
      <c r="AI22" s="225">
        <v>0</v>
      </c>
      <c r="AJ22" s="135">
        <v>0</v>
      </c>
      <c r="AK22" s="135">
        <v>0</v>
      </c>
      <c r="AL22" s="135">
        <v>0</v>
      </c>
      <c r="AM22" s="135">
        <v>0</v>
      </c>
      <c r="AN22" s="226">
        <v>0</v>
      </c>
      <c r="AO22" s="136">
        <f t="shared" si="0"/>
        <v>0</v>
      </c>
      <c r="AP22" s="137">
        <f t="shared" si="1"/>
        <v>0</v>
      </c>
      <c r="AQ22" s="242"/>
      <c r="AR22" s="208"/>
      <c r="AS22" s="141"/>
      <c r="AT22" s="141">
        <v>5</v>
      </c>
      <c r="AU22" s="141"/>
      <c r="AV22" s="141"/>
      <c r="AW22" s="316">
        <f>145.5+133.5+126+132+147</f>
        <v>684</v>
      </c>
      <c r="AX22" s="208"/>
      <c r="AY22" s="141"/>
      <c r="AZ22" s="141"/>
      <c r="BA22" s="141"/>
      <c r="BB22" s="141"/>
      <c r="BC22" s="205"/>
      <c r="BD22" s="194"/>
      <c r="BE22" s="141"/>
      <c r="BF22" s="141"/>
      <c r="BG22" s="141"/>
      <c r="BH22" s="141"/>
      <c r="BI22" s="205"/>
      <c r="BJ22" s="194"/>
      <c r="BK22" s="141"/>
      <c r="BL22" s="141"/>
      <c r="BM22" s="141"/>
      <c r="BN22" s="141"/>
      <c r="BO22" s="195"/>
      <c r="BP22" s="194">
        <v>0</v>
      </c>
      <c r="BQ22" s="141">
        <v>0</v>
      </c>
      <c r="BR22" s="141">
        <v>0</v>
      </c>
      <c r="BS22" s="141">
        <v>0</v>
      </c>
      <c r="BT22" s="141">
        <v>0</v>
      </c>
      <c r="BU22" s="195">
        <v>0</v>
      </c>
      <c r="BV22" s="194">
        <v>0</v>
      </c>
      <c r="BW22" s="141">
        <v>0</v>
      </c>
      <c r="BX22" s="141">
        <v>0</v>
      </c>
      <c r="BY22" s="141">
        <v>0</v>
      </c>
      <c r="BZ22" s="141">
        <v>0</v>
      </c>
      <c r="CA22" s="195">
        <v>0</v>
      </c>
      <c r="CB22" s="188">
        <f t="shared" si="2"/>
        <v>5</v>
      </c>
      <c r="CC22" s="319">
        <f t="shared" si="3"/>
        <v>684</v>
      </c>
      <c r="CD22" s="149">
        <f t="shared" si="4"/>
        <v>5</v>
      </c>
      <c r="CE22" s="323">
        <f t="shared" si="5"/>
        <v>684</v>
      </c>
      <c r="CF22" s="141">
        <f t="shared" si="6"/>
        <v>0</v>
      </c>
      <c r="CG22" s="141">
        <f t="shared" si="7"/>
        <v>0</v>
      </c>
      <c r="CH22" s="141">
        <f t="shared" si="8"/>
        <v>5</v>
      </c>
      <c r="CI22" s="141">
        <f t="shared" si="9"/>
        <v>0</v>
      </c>
      <c r="CJ22" s="141">
        <f t="shared" si="10"/>
        <v>0</v>
      </c>
      <c r="CK22" s="133"/>
    </row>
    <row r="23" spans="1:89" s="83" customFormat="1" ht="17.25" thickBot="1">
      <c r="A23" s="269">
        <v>23</v>
      </c>
      <c r="B23" s="257"/>
      <c r="C23" s="294" t="s">
        <v>100</v>
      </c>
      <c r="D23" s="301" t="s">
        <v>64</v>
      </c>
      <c r="E23" s="231"/>
      <c r="F23" s="135"/>
      <c r="G23" s="135">
        <v>3</v>
      </c>
      <c r="H23" s="135"/>
      <c r="I23" s="135"/>
      <c r="J23" s="226">
        <f>124.5+138+130.5</f>
        <v>393</v>
      </c>
      <c r="K23" s="225"/>
      <c r="L23" s="135"/>
      <c r="M23" s="135"/>
      <c r="N23" s="115"/>
      <c r="O23" s="142"/>
      <c r="P23" s="226"/>
      <c r="Q23" s="231"/>
      <c r="R23" s="135"/>
      <c r="S23" s="135"/>
      <c r="T23" s="135"/>
      <c r="U23" s="135"/>
      <c r="V23" s="216"/>
      <c r="W23" s="225"/>
      <c r="X23" s="135"/>
      <c r="Y23" s="135"/>
      <c r="Z23" s="135"/>
      <c r="AA23" s="135"/>
      <c r="AB23" s="226"/>
      <c r="AC23" s="225">
        <v>0</v>
      </c>
      <c r="AD23" s="135">
        <v>0</v>
      </c>
      <c r="AE23" s="135">
        <v>0</v>
      </c>
      <c r="AF23" s="135">
        <v>0</v>
      </c>
      <c r="AG23" s="135">
        <v>0</v>
      </c>
      <c r="AH23" s="226">
        <v>0</v>
      </c>
      <c r="AI23" s="225">
        <v>0</v>
      </c>
      <c r="AJ23" s="135">
        <v>0</v>
      </c>
      <c r="AK23" s="135">
        <v>0</v>
      </c>
      <c r="AL23" s="135">
        <v>0</v>
      </c>
      <c r="AM23" s="135">
        <v>0</v>
      </c>
      <c r="AN23" s="226">
        <v>0</v>
      </c>
      <c r="AO23" s="136">
        <f t="shared" si="0"/>
        <v>3</v>
      </c>
      <c r="AP23" s="137">
        <f t="shared" si="1"/>
        <v>393</v>
      </c>
      <c r="AQ23" s="243">
        <v>16</v>
      </c>
      <c r="AR23" s="208"/>
      <c r="AS23" s="141"/>
      <c r="AT23" s="141">
        <v>2</v>
      </c>
      <c r="AU23" s="141"/>
      <c r="AV23" s="141"/>
      <c r="AW23" s="316">
        <f>135+141</f>
        <v>276</v>
      </c>
      <c r="AX23" s="208"/>
      <c r="AY23" s="141"/>
      <c r="AZ23" s="141"/>
      <c r="BA23" s="141"/>
      <c r="BB23" s="141"/>
      <c r="BC23" s="205"/>
      <c r="BD23" s="194"/>
      <c r="BE23" s="141"/>
      <c r="BF23" s="141"/>
      <c r="BG23" s="141"/>
      <c r="BH23" s="141"/>
      <c r="BI23" s="205"/>
      <c r="BJ23" s="194"/>
      <c r="BK23" s="141"/>
      <c r="BL23" s="141"/>
      <c r="BM23" s="141"/>
      <c r="BN23" s="141"/>
      <c r="BO23" s="195"/>
      <c r="BP23" s="194">
        <v>0</v>
      </c>
      <c r="BQ23" s="141">
        <v>0</v>
      </c>
      <c r="BR23" s="141">
        <v>0</v>
      </c>
      <c r="BS23" s="141">
        <v>0</v>
      </c>
      <c r="BT23" s="141">
        <v>0</v>
      </c>
      <c r="BU23" s="195">
        <v>0</v>
      </c>
      <c r="BV23" s="194">
        <v>0</v>
      </c>
      <c r="BW23" s="141">
        <v>0</v>
      </c>
      <c r="BX23" s="141">
        <v>0</v>
      </c>
      <c r="BY23" s="141">
        <v>0</v>
      </c>
      <c r="BZ23" s="141">
        <v>0</v>
      </c>
      <c r="CA23" s="195">
        <v>0</v>
      </c>
      <c r="CB23" s="188">
        <f t="shared" si="2"/>
        <v>2</v>
      </c>
      <c r="CC23" s="319">
        <f t="shared" si="3"/>
        <v>276</v>
      </c>
      <c r="CD23" s="149">
        <f t="shared" si="4"/>
        <v>5</v>
      </c>
      <c r="CE23" s="323">
        <f t="shared" si="5"/>
        <v>669</v>
      </c>
      <c r="CF23" s="141">
        <f t="shared" si="6"/>
        <v>0</v>
      </c>
      <c r="CG23" s="141">
        <f t="shared" si="7"/>
        <v>0</v>
      </c>
      <c r="CH23" s="141">
        <f t="shared" si="8"/>
        <v>5</v>
      </c>
      <c r="CI23" s="141">
        <f t="shared" si="9"/>
        <v>0</v>
      </c>
      <c r="CJ23" s="141">
        <f t="shared" si="10"/>
        <v>0</v>
      </c>
      <c r="CK23" s="133"/>
    </row>
    <row r="24" spans="1:89" s="83" customFormat="1" ht="16.5">
      <c r="A24" s="269">
        <v>32</v>
      </c>
      <c r="B24" s="257"/>
      <c r="C24" s="294" t="s">
        <v>114</v>
      </c>
      <c r="D24" s="301" t="s">
        <v>64</v>
      </c>
      <c r="E24" s="231"/>
      <c r="F24" s="135"/>
      <c r="G24" s="135">
        <v>5</v>
      </c>
      <c r="H24" s="135"/>
      <c r="I24" s="135"/>
      <c r="J24" s="226">
        <f>147+124.5+123+135+129</f>
        <v>658.5</v>
      </c>
      <c r="K24" s="225"/>
      <c r="L24" s="135"/>
      <c r="M24" s="135"/>
      <c r="N24" s="115"/>
      <c r="O24" s="142"/>
      <c r="P24" s="226"/>
      <c r="Q24" s="231"/>
      <c r="R24" s="135"/>
      <c r="S24" s="135"/>
      <c r="T24" s="135"/>
      <c r="U24" s="135"/>
      <c r="V24" s="216"/>
      <c r="W24" s="225"/>
      <c r="X24" s="135"/>
      <c r="Y24" s="135"/>
      <c r="Z24" s="135"/>
      <c r="AA24" s="135"/>
      <c r="AB24" s="226"/>
      <c r="AC24" s="225">
        <v>0</v>
      </c>
      <c r="AD24" s="135">
        <v>0</v>
      </c>
      <c r="AE24" s="135">
        <v>0</v>
      </c>
      <c r="AF24" s="135">
        <v>0</v>
      </c>
      <c r="AG24" s="135">
        <v>0</v>
      </c>
      <c r="AH24" s="226">
        <v>0</v>
      </c>
      <c r="AI24" s="225">
        <v>0</v>
      </c>
      <c r="AJ24" s="135">
        <v>0</v>
      </c>
      <c r="AK24" s="135">
        <v>0</v>
      </c>
      <c r="AL24" s="135">
        <v>0</v>
      </c>
      <c r="AM24" s="135">
        <v>0</v>
      </c>
      <c r="AN24" s="226">
        <v>0</v>
      </c>
      <c r="AO24" s="136">
        <f t="shared" si="0"/>
        <v>5</v>
      </c>
      <c r="AP24" s="137">
        <f t="shared" si="1"/>
        <v>658.5</v>
      </c>
      <c r="AQ24" s="242">
        <v>9</v>
      </c>
      <c r="AR24" s="208"/>
      <c r="AS24" s="141"/>
      <c r="AT24" s="141"/>
      <c r="AU24" s="141"/>
      <c r="AV24" s="141"/>
      <c r="AW24" s="316"/>
      <c r="AX24" s="208"/>
      <c r="AY24" s="141"/>
      <c r="AZ24" s="141"/>
      <c r="BA24" s="141"/>
      <c r="BB24" s="141"/>
      <c r="BC24" s="205"/>
      <c r="BD24" s="194"/>
      <c r="BE24" s="141"/>
      <c r="BF24" s="141"/>
      <c r="BG24" s="141"/>
      <c r="BH24" s="141"/>
      <c r="BI24" s="205"/>
      <c r="BJ24" s="194"/>
      <c r="BK24" s="141"/>
      <c r="BL24" s="141"/>
      <c r="BM24" s="141"/>
      <c r="BN24" s="141"/>
      <c r="BO24" s="195"/>
      <c r="BP24" s="194">
        <v>0</v>
      </c>
      <c r="BQ24" s="141">
        <v>0</v>
      </c>
      <c r="BR24" s="141">
        <v>0</v>
      </c>
      <c r="BS24" s="141">
        <v>0</v>
      </c>
      <c r="BT24" s="141">
        <v>0</v>
      </c>
      <c r="BU24" s="195">
        <v>0</v>
      </c>
      <c r="BV24" s="194">
        <v>0</v>
      </c>
      <c r="BW24" s="141">
        <v>0</v>
      </c>
      <c r="BX24" s="141">
        <v>0</v>
      </c>
      <c r="BY24" s="141">
        <v>0</v>
      </c>
      <c r="BZ24" s="141">
        <v>0</v>
      </c>
      <c r="CA24" s="195">
        <v>0</v>
      </c>
      <c r="CB24" s="188">
        <f t="shared" si="2"/>
        <v>0</v>
      </c>
      <c r="CC24" s="319">
        <f t="shared" si="3"/>
        <v>0</v>
      </c>
      <c r="CD24" s="149">
        <f t="shared" si="4"/>
        <v>5</v>
      </c>
      <c r="CE24" s="323">
        <f t="shared" si="5"/>
        <v>658.5</v>
      </c>
      <c r="CF24" s="141">
        <f t="shared" si="6"/>
        <v>0</v>
      </c>
      <c r="CG24" s="141">
        <f t="shared" si="7"/>
        <v>0</v>
      </c>
      <c r="CH24" s="141">
        <f t="shared" si="8"/>
        <v>5</v>
      </c>
      <c r="CI24" s="141">
        <f t="shared" si="9"/>
        <v>0</v>
      </c>
      <c r="CJ24" s="141">
        <f t="shared" si="10"/>
        <v>0</v>
      </c>
      <c r="CK24" s="133"/>
    </row>
    <row r="25" spans="1:89" s="83" customFormat="1" ht="17.25" thickBot="1">
      <c r="A25" s="269">
        <v>33</v>
      </c>
      <c r="B25" s="257" t="s">
        <v>115</v>
      </c>
      <c r="C25" s="294" t="s">
        <v>116</v>
      </c>
      <c r="D25" s="303" t="s">
        <v>90</v>
      </c>
      <c r="E25" s="231"/>
      <c r="F25" s="135">
        <v>2</v>
      </c>
      <c r="G25" s="135">
        <v>2</v>
      </c>
      <c r="H25" s="135"/>
      <c r="I25" s="135"/>
      <c r="J25" s="226">
        <f>136.5+72+64+135</f>
        <v>407.5</v>
      </c>
      <c r="K25" s="225"/>
      <c r="L25" s="135"/>
      <c r="M25" s="135"/>
      <c r="N25" s="115"/>
      <c r="O25" s="142"/>
      <c r="P25" s="226"/>
      <c r="Q25" s="231"/>
      <c r="R25" s="135"/>
      <c r="S25" s="135"/>
      <c r="T25" s="135"/>
      <c r="U25" s="135"/>
      <c r="V25" s="216"/>
      <c r="W25" s="225"/>
      <c r="X25" s="135"/>
      <c r="Y25" s="135"/>
      <c r="Z25" s="135"/>
      <c r="AA25" s="135"/>
      <c r="AB25" s="226"/>
      <c r="AC25" s="225">
        <v>0</v>
      </c>
      <c r="AD25" s="135">
        <v>0</v>
      </c>
      <c r="AE25" s="135">
        <v>0</v>
      </c>
      <c r="AF25" s="135">
        <v>0</v>
      </c>
      <c r="AG25" s="135">
        <v>0</v>
      </c>
      <c r="AH25" s="226">
        <v>0</v>
      </c>
      <c r="AI25" s="225">
        <v>0</v>
      </c>
      <c r="AJ25" s="135">
        <v>0</v>
      </c>
      <c r="AK25" s="135">
        <v>0</v>
      </c>
      <c r="AL25" s="135">
        <v>0</v>
      </c>
      <c r="AM25" s="135">
        <v>0</v>
      </c>
      <c r="AN25" s="226">
        <v>0</v>
      </c>
      <c r="AO25" s="136">
        <f t="shared" si="0"/>
        <v>4</v>
      </c>
      <c r="AP25" s="137">
        <f t="shared" si="1"/>
        <v>407.5</v>
      </c>
      <c r="AQ25" s="243">
        <v>14</v>
      </c>
      <c r="AR25" s="208">
        <v>1</v>
      </c>
      <c r="AS25" s="141">
        <v>1</v>
      </c>
      <c r="AT25" s="141"/>
      <c r="AU25" s="141"/>
      <c r="AV25" s="141"/>
      <c r="AW25" s="316">
        <f>168+74</f>
        <v>242</v>
      </c>
      <c r="AX25" s="208"/>
      <c r="AY25" s="141"/>
      <c r="AZ25" s="141"/>
      <c r="BA25" s="141"/>
      <c r="BB25" s="141"/>
      <c r="BC25" s="205"/>
      <c r="BD25" s="194"/>
      <c r="BE25" s="141"/>
      <c r="BF25" s="141"/>
      <c r="BG25" s="141"/>
      <c r="BH25" s="141"/>
      <c r="BI25" s="205"/>
      <c r="BJ25" s="194"/>
      <c r="BK25" s="141"/>
      <c r="BL25" s="141"/>
      <c r="BM25" s="141"/>
      <c r="BN25" s="141"/>
      <c r="BO25" s="195"/>
      <c r="BP25" s="194">
        <v>0</v>
      </c>
      <c r="BQ25" s="141">
        <v>0</v>
      </c>
      <c r="BR25" s="141">
        <v>0</v>
      </c>
      <c r="BS25" s="141">
        <v>0</v>
      </c>
      <c r="BT25" s="141">
        <v>0</v>
      </c>
      <c r="BU25" s="195">
        <v>0</v>
      </c>
      <c r="BV25" s="194">
        <v>0</v>
      </c>
      <c r="BW25" s="141">
        <v>0</v>
      </c>
      <c r="BX25" s="141">
        <v>0</v>
      </c>
      <c r="BY25" s="141">
        <v>0</v>
      </c>
      <c r="BZ25" s="141">
        <v>0</v>
      </c>
      <c r="CA25" s="195">
        <v>0</v>
      </c>
      <c r="CB25" s="188">
        <f t="shared" si="2"/>
        <v>2</v>
      </c>
      <c r="CC25" s="319">
        <f t="shared" si="3"/>
        <v>242</v>
      </c>
      <c r="CD25" s="149">
        <f t="shared" si="4"/>
        <v>6</v>
      </c>
      <c r="CE25" s="323">
        <f t="shared" si="5"/>
        <v>649.5</v>
      </c>
      <c r="CF25" s="141">
        <f t="shared" si="6"/>
        <v>1</v>
      </c>
      <c r="CG25" s="141">
        <f t="shared" si="7"/>
        <v>3</v>
      </c>
      <c r="CH25" s="141">
        <f t="shared" si="8"/>
        <v>2</v>
      </c>
      <c r="CI25" s="141">
        <f t="shared" si="9"/>
        <v>0</v>
      </c>
      <c r="CJ25" s="141">
        <f t="shared" si="10"/>
        <v>0</v>
      </c>
      <c r="CK25" s="133"/>
    </row>
    <row r="26" spans="1:89" s="83" customFormat="1" ht="16.5">
      <c r="A26" s="269">
        <v>16</v>
      </c>
      <c r="B26" s="257" t="s">
        <v>87</v>
      </c>
      <c r="C26" s="294" t="s">
        <v>56</v>
      </c>
      <c r="D26" s="301" t="s">
        <v>64</v>
      </c>
      <c r="E26" s="231"/>
      <c r="F26" s="135">
        <v>1</v>
      </c>
      <c r="G26" s="135">
        <v>1</v>
      </c>
      <c r="H26" s="135"/>
      <c r="I26" s="135"/>
      <c r="J26" s="226">
        <f>132+71</f>
        <v>203</v>
      </c>
      <c r="K26" s="225"/>
      <c r="L26" s="135"/>
      <c r="M26" s="135"/>
      <c r="N26" s="115"/>
      <c r="O26" s="142"/>
      <c r="P26" s="226"/>
      <c r="Q26" s="231"/>
      <c r="R26" s="135"/>
      <c r="S26" s="135"/>
      <c r="T26" s="135"/>
      <c r="U26" s="135"/>
      <c r="V26" s="216"/>
      <c r="W26" s="225"/>
      <c r="X26" s="135"/>
      <c r="Y26" s="135"/>
      <c r="Z26" s="135"/>
      <c r="AA26" s="135"/>
      <c r="AB26" s="226"/>
      <c r="AC26" s="225">
        <v>0</v>
      </c>
      <c r="AD26" s="135">
        <v>0</v>
      </c>
      <c r="AE26" s="135">
        <v>0</v>
      </c>
      <c r="AF26" s="135">
        <v>0</v>
      </c>
      <c r="AG26" s="135">
        <v>0</v>
      </c>
      <c r="AH26" s="226">
        <v>0</v>
      </c>
      <c r="AI26" s="225">
        <v>0</v>
      </c>
      <c r="AJ26" s="135">
        <v>0</v>
      </c>
      <c r="AK26" s="135">
        <v>0</v>
      </c>
      <c r="AL26" s="135">
        <v>0</v>
      </c>
      <c r="AM26" s="135">
        <v>0</v>
      </c>
      <c r="AN26" s="226">
        <v>0</v>
      </c>
      <c r="AO26" s="136">
        <f t="shared" si="0"/>
        <v>2</v>
      </c>
      <c r="AP26" s="137">
        <f t="shared" si="1"/>
        <v>203</v>
      </c>
      <c r="AQ26" s="242">
        <v>21</v>
      </c>
      <c r="AR26" s="208"/>
      <c r="AS26" s="141"/>
      <c r="AT26" s="141">
        <v>3</v>
      </c>
      <c r="AU26" s="141"/>
      <c r="AV26" s="141"/>
      <c r="AW26" s="316">
        <f>123+129+153</f>
        <v>405</v>
      </c>
      <c r="AX26" s="208"/>
      <c r="AY26" s="141"/>
      <c r="AZ26" s="141"/>
      <c r="BA26" s="141"/>
      <c r="BB26" s="141"/>
      <c r="BC26" s="205"/>
      <c r="BD26" s="194"/>
      <c r="BE26" s="141"/>
      <c r="BF26" s="141"/>
      <c r="BG26" s="141"/>
      <c r="BH26" s="141"/>
      <c r="BI26" s="205"/>
      <c r="BJ26" s="194"/>
      <c r="BK26" s="141"/>
      <c r="BL26" s="141"/>
      <c r="BM26" s="141"/>
      <c r="BN26" s="141"/>
      <c r="BO26" s="195"/>
      <c r="BP26" s="194">
        <v>0</v>
      </c>
      <c r="BQ26" s="141">
        <v>0</v>
      </c>
      <c r="BR26" s="141">
        <v>0</v>
      </c>
      <c r="BS26" s="141">
        <v>0</v>
      </c>
      <c r="BT26" s="141">
        <v>0</v>
      </c>
      <c r="BU26" s="195">
        <v>0</v>
      </c>
      <c r="BV26" s="194">
        <v>0</v>
      </c>
      <c r="BW26" s="141">
        <v>0</v>
      </c>
      <c r="BX26" s="141">
        <v>0</v>
      </c>
      <c r="BY26" s="141">
        <v>0</v>
      </c>
      <c r="BZ26" s="141">
        <v>0</v>
      </c>
      <c r="CA26" s="195">
        <v>0</v>
      </c>
      <c r="CB26" s="188">
        <f t="shared" si="2"/>
        <v>3</v>
      </c>
      <c r="CC26" s="319">
        <f t="shared" si="3"/>
        <v>405</v>
      </c>
      <c r="CD26" s="149">
        <f t="shared" si="4"/>
        <v>5</v>
      </c>
      <c r="CE26" s="323">
        <f t="shared" si="5"/>
        <v>608</v>
      </c>
      <c r="CF26" s="141">
        <f t="shared" si="6"/>
        <v>0</v>
      </c>
      <c r="CG26" s="141">
        <f t="shared" si="7"/>
        <v>1</v>
      </c>
      <c r="CH26" s="141">
        <f t="shared" si="8"/>
        <v>4</v>
      </c>
      <c r="CI26" s="141">
        <f t="shared" si="9"/>
        <v>0</v>
      </c>
      <c r="CJ26" s="141">
        <f t="shared" si="10"/>
        <v>0</v>
      </c>
      <c r="CK26" s="133"/>
    </row>
    <row r="27" spans="1:89" s="83" customFormat="1" ht="17.25" thickBot="1">
      <c r="A27" s="269">
        <v>29</v>
      </c>
      <c r="B27" s="257" t="s">
        <v>107</v>
      </c>
      <c r="C27" s="294" t="s">
        <v>108</v>
      </c>
      <c r="D27" s="302" t="s">
        <v>109</v>
      </c>
      <c r="E27" s="231"/>
      <c r="F27" s="135"/>
      <c r="G27" s="135">
        <v>1</v>
      </c>
      <c r="H27" s="135"/>
      <c r="I27" s="135"/>
      <c r="J27" s="226">
        <v>124.5</v>
      </c>
      <c r="K27" s="225"/>
      <c r="L27" s="135"/>
      <c r="M27" s="135"/>
      <c r="N27" s="115"/>
      <c r="O27" s="142"/>
      <c r="P27" s="226"/>
      <c r="Q27" s="231"/>
      <c r="R27" s="135"/>
      <c r="S27" s="135"/>
      <c r="T27" s="135"/>
      <c r="U27" s="135"/>
      <c r="V27" s="216"/>
      <c r="W27" s="225"/>
      <c r="X27" s="135"/>
      <c r="Y27" s="135"/>
      <c r="Z27" s="135"/>
      <c r="AA27" s="135"/>
      <c r="AB27" s="226"/>
      <c r="AC27" s="225">
        <v>0</v>
      </c>
      <c r="AD27" s="135">
        <v>0</v>
      </c>
      <c r="AE27" s="135">
        <v>0</v>
      </c>
      <c r="AF27" s="135">
        <v>0</v>
      </c>
      <c r="AG27" s="135">
        <v>0</v>
      </c>
      <c r="AH27" s="226">
        <v>0</v>
      </c>
      <c r="AI27" s="225">
        <v>0</v>
      </c>
      <c r="AJ27" s="135">
        <v>0</v>
      </c>
      <c r="AK27" s="135">
        <v>0</v>
      </c>
      <c r="AL27" s="135">
        <v>0</v>
      </c>
      <c r="AM27" s="135">
        <v>0</v>
      </c>
      <c r="AN27" s="226">
        <v>0</v>
      </c>
      <c r="AO27" s="136">
        <f t="shared" si="0"/>
        <v>1</v>
      </c>
      <c r="AP27" s="137">
        <f t="shared" si="1"/>
        <v>124.5</v>
      </c>
      <c r="AQ27" s="243">
        <v>27</v>
      </c>
      <c r="AR27" s="208"/>
      <c r="AS27" s="141">
        <v>1</v>
      </c>
      <c r="AT27" s="141">
        <v>2</v>
      </c>
      <c r="AU27" s="141"/>
      <c r="AV27" s="141"/>
      <c r="AW27" s="316">
        <f>151.5+129+74</f>
        <v>354.5</v>
      </c>
      <c r="AX27" s="208"/>
      <c r="AY27" s="141"/>
      <c r="AZ27" s="141"/>
      <c r="BA27" s="141"/>
      <c r="BB27" s="141"/>
      <c r="BC27" s="205"/>
      <c r="BD27" s="194"/>
      <c r="BE27" s="141"/>
      <c r="BF27" s="141"/>
      <c r="BG27" s="141"/>
      <c r="BH27" s="141"/>
      <c r="BI27" s="205"/>
      <c r="BJ27" s="194"/>
      <c r="BK27" s="141"/>
      <c r="BL27" s="141"/>
      <c r="BM27" s="141"/>
      <c r="BN27" s="141"/>
      <c r="BO27" s="195"/>
      <c r="BP27" s="194">
        <v>0</v>
      </c>
      <c r="BQ27" s="141">
        <v>0</v>
      </c>
      <c r="BR27" s="141">
        <v>0</v>
      </c>
      <c r="BS27" s="141">
        <v>0</v>
      </c>
      <c r="BT27" s="141">
        <v>0</v>
      </c>
      <c r="BU27" s="195">
        <v>0</v>
      </c>
      <c r="BV27" s="194">
        <v>0</v>
      </c>
      <c r="BW27" s="141">
        <v>0</v>
      </c>
      <c r="BX27" s="141">
        <v>0</v>
      </c>
      <c r="BY27" s="141">
        <v>0</v>
      </c>
      <c r="BZ27" s="141">
        <v>0</v>
      </c>
      <c r="CA27" s="195">
        <v>0</v>
      </c>
      <c r="CB27" s="188">
        <f t="shared" si="2"/>
        <v>3</v>
      </c>
      <c r="CC27" s="319">
        <f t="shared" si="3"/>
        <v>354.5</v>
      </c>
      <c r="CD27" s="149">
        <f t="shared" si="4"/>
        <v>4</v>
      </c>
      <c r="CE27" s="323">
        <f t="shared" si="5"/>
        <v>479</v>
      </c>
      <c r="CF27" s="141">
        <f t="shared" si="6"/>
        <v>0</v>
      </c>
      <c r="CG27" s="141">
        <f t="shared" si="7"/>
        <v>1</v>
      </c>
      <c r="CH27" s="141">
        <f t="shared" si="8"/>
        <v>3</v>
      </c>
      <c r="CI27" s="141">
        <f t="shared" si="9"/>
        <v>0</v>
      </c>
      <c r="CJ27" s="141">
        <f t="shared" si="10"/>
        <v>0</v>
      </c>
      <c r="CK27" s="133"/>
    </row>
    <row r="28" spans="1:89" s="83" customFormat="1" ht="16.5">
      <c r="A28" s="268">
        <v>41</v>
      </c>
      <c r="B28" s="297" t="s">
        <v>87</v>
      </c>
      <c r="C28" s="294" t="s">
        <v>141</v>
      </c>
      <c r="D28" s="313" t="s">
        <v>142</v>
      </c>
      <c r="E28" s="231"/>
      <c r="F28" s="135">
        <v>1</v>
      </c>
      <c r="G28" s="135">
        <v>3</v>
      </c>
      <c r="H28" s="135"/>
      <c r="I28" s="135"/>
      <c r="J28" s="226">
        <f>135+129+68+124.5</f>
        <v>456.5</v>
      </c>
      <c r="K28" s="225"/>
      <c r="L28" s="135"/>
      <c r="M28" s="135"/>
      <c r="N28" s="115"/>
      <c r="O28" s="142"/>
      <c r="P28" s="226"/>
      <c r="Q28" s="231"/>
      <c r="R28" s="135"/>
      <c r="S28" s="135"/>
      <c r="T28" s="135"/>
      <c r="U28" s="135"/>
      <c r="V28" s="216"/>
      <c r="W28" s="225"/>
      <c r="X28" s="135"/>
      <c r="Y28" s="135"/>
      <c r="Z28" s="135"/>
      <c r="AA28" s="135"/>
      <c r="AB28" s="226"/>
      <c r="AC28" s="225">
        <v>0</v>
      </c>
      <c r="AD28" s="135">
        <v>0</v>
      </c>
      <c r="AE28" s="135">
        <v>0</v>
      </c>
      <c r="AF28" s="135">
        <v>0</v>
      </c>
      <c r="AG28" s="135">
        <v>0</v>
      </c>
      <c r="AH28" s="226">
        <v>0</v>
      </c>
      <c r="AI28" s="225">
        <v>0</v>
      </c>
      <c r="AJ28" s="135">
        <v>0</v>
      </c>
      <c r="AK28" s="135">
        <v>0</v>
      </c>
      <c r="AL28" s="135">
        <v>0</v>
      </c>
      <c r="AM28" s="135">
        <v>0</v>
      </c>
      <c r="AN28" s="226">
        <v>0</v>
      </c>
      <c r="AO28" s="136">
        <f t="shared" si="0"/>
        <v>4</v>
      </c>
      <c r="AP28" s="137">
        <f t="shared" si="1"/>
        <v>456.5</v>
      </c>
      <c r="AQ28" s="242">
        <v>13</v>
      </c>
      <c r="AR28" s="208"/>
      <c r="AS28" s="141"/>
      <c r="AT28" s="141"/>
      <c r="AU28" s="141"/>
      <c r="AV28" s="141"/>
      <c r="AW28" s="316"/>
      <c r="AX28" s="208"/>
      <c r="AY28" s="141"/>
      <c r="AZ28" s="141"/>
      <c r="BA28" s="141"/>
      <c r="BB28" s="141"/>
      <c r="BC28" s="205"/>
      <c r="BD28" s="194"/>
      <c r="BE28" s="141"/>
      <c r="BF28" s="141"/>
      <c r="BG28" s="141"/>
      <c r="BH28" s="141"/>
      <c r="BI28" s="205"/>
      <c r="BJ28" s="194"/>
      <c r="BK28" s="141"/>
      <c r="BL28" s="141"/>
      <c r="BM28" s="141"/>
      <c r="BN28" s="141"/>
      <c r="BO28" s="195"/>
      <c r="BP28" s="194">
        <v>0</v>
      </c>
      <c r="BQ28" s="141">
        <v>0</v>
      </c>
      <c r="BR28" s="141">
        <v>0</v>
      </c>
      <c r="BS28" s="141">
        <v>0</v>
      </c>
      <c r="BT28" s="141">
        <v>0</v>
      </c>
      <c r="BU28" s="195">
        <v>0</v>
      </c>
      <c r="BV28" s="194">
        <v>0</v>
      </c>
      <c r="BW28" s="141">
        <v>0</v>
      </c>
      <c r="BX28" s="141">
        <v>0</v>
      </c>
      <c r="BY28" s="141">
        <v>0</v>
      </c>
      <c r="BZ28" s="141">
        <v>0</v>
      </c>
      <c r="CA28" s="195">
        <v>0</v>
      </c>
      <c r="CB28" s="188">
        <f t="shared" si="2"/>
        <v>0</v>
      </c>
      <c r="CC28" s="319">
        <f t="shared" si="3"/>
        <v>0</v>
      </c>
      <c r="CD28" s="149">
        <f t="shared" si="4"/>
        <v>4</v>
      </c>
      <c r="CE28" s="323">
        <f t="shared" si="5"/>
        <v>456.5</v>
      </c>
      <c r="CF28" s="141">
        <f t="shared" si="6"/>
        <v>0</v>
      </c>
      <c r="CG28" s="141">
        <f t="shared" si="7"/>
        <v>1</v>
      </c>
      <c r="CH28" s="141">
        <f t="shared" si="8"/>
        <v>3</v>
      </c>
      <c r="CI28" s="141">
        <f t="shared" si="9"/>
        <v>0</v>
      </c>
      <c r="CJ28" s="141">
        <f t="shared" si="10"/>
        <v>0</v>
      </c>
      <c r="CK28" s="133"/>
    </row>
    <row r="29" spans="1:89" s="83" customFormat="1" ht="17.25" thickBot="1">
      <c r="A29" s="269">
        <v>13</v>
      </c>
      <c r="B29" s="258" t="s">
        <v>80</v>
      </c>
      <c r="C29" s="293" t="s">
        <v>81</v>
      </c>
      <c r="D29" s="302" t="s">
        <v>71</v>
      </c>
      <c r="E29" s="231"/>
      <c r="F29" s="135"/>
      <c r="G29" s="135">
        <v>3</v>
      </c>
      <c r="H29" s="135"/>
      <c r="I29" s="135"/>
      <c r="J29" s="226">
        <f>126+130.5+147</f>
        <v>403.5</v>
      </c>
      <c r="K29" s="225"/>
      <c r="L29" s="135"/>
      <c r="M29" s="135"/>
      <c r="N29" s="115"/>
      <c r="O29" s="142"/>
      <c r="P29" s="226"/>
      <c r="Q29" s="231"/>
      <c r="R29" s="135"/>
      <c r="S29" s="135"/>
      <c r="T29" s="135"/>
      <c r="U29" s="135"/>
      <c r="V29" s="216"/>
      <c r="W29" s="225"/>
      <c r="X29" s="135"/>
      <c r="Y29" s="135"/>
      <c r="Z29" s="135"/>
      <c r="AA29" s="135"/>
      <c r="AB29" s="226"/>
      <c r="AC29" s="225">
        <v>0</v>
      </c>
      <c r="AD29" s="135">
        <v>0</v>
      </c>
      <c r="AE29" s="135">
        <v>0</v>
      </c>
      <c r="AF29" s="135">
        <v>0</v>
      </c>
      <c r="AG29" s="135">
        <v>0</v>
      </c>
      <c r="AH29" s="226">
        <v>0</v>
      </c>
      <c r="AI29" s="225">
        <v>0</v>
      </c>
      <c r="AJ29" s="135">
        <v>0</v>
      </c>
      <c r="AK29" s="135">
        <v>0</v>
      </c>
      <c r="AL29" s="135">
        <v>0</v>
      </c>
      <c r="AM29" s="135">
        <v>0</v>
      </c>
      <c r="AN29" s="226">
        <v>0</v>
      </c>
      <c r="AO29" s="136">
        <f t="shared" si="0"/>
        <v>3</v>
      </c>
      <c r="AP29" s="137">
        <f t="shared" si="1"/>
        <v>403.5</v>
      </c>
      <c r="AQ29" s="243">
        <v>15</v>
      </c>
      <c r="AR29" s="208"/>
      <c r="AS29" s="141"/>
      <c r="AT29" s="141"/>
      <c r="AU29" s="141"/>
      <c r="AV29" s="141"/>
      <c r="AW29" s="316"/>
      <c r="AX29" s="208"/>
      <c r="AY29" s="141"/>
      <c r="AZ29" s="141"/>
      <c r="BA29" s="141"/>
      <c r="BB29" s="141"/>
      <c r="BC29" s="205"/>
      <c r="BD29" s="194"/>
      <c r="BE29" s="141"/>
      <c r="BF29" s="141"/>
      <c r="BG29" s="141"/>
      <c r="BH29" s="141"/>
      <c r="BI29" s="205"/>
      <c r="BJ29" s="194"/>
      <c r="BK29" s="141"/>
      <c r="BL29" s="141"/>
      <c r="BM29" s="141"/>
      <c r="BN29" s="141"/>
      <c r="BO29" s="195"/>
      <c r="BP29" s="194">
        <v>0</v>
      </c>
      <c r="BQ29" s="141">
        <v>0</v>
      </c>
      <c r="BR29" s="141">
        <v>0</v>
      </c>
      <c r="BS29" s="141">
        <v>0</v>
      </c>
      <c r="BT29" s="141">
        <v>0</v>
      </c>
      <c r="BU29" s="195">
        <v>0</v>
      </c>
      <c r="BV29" s="194">
        <v>0</v>
      </c>
      <c r="BW29" s="141">
        <v>0</v>
      </c>
      <c r="BX29" s="141">
        <v>0</v>
      </c>
      <c r="BY29" s="141">
        <v>0</v>
      </c>
      <c r="BZ29" s="141">
        <v>0</v>
      </c>
      <c r="CA29" s="195">
        <v>0</v>
      </c>
      <c r="CB29" s="188">
        <f t="shared" si="2"/>
        <v>0</v>
      </c>
      <c r="CC29" s="319">
        <f t="shared" si="3"/>
        <v>0</v>
      </c>
      <c r="CD29" s="149">
        <f t="shared" si="4"/>
        <v>3</v>
      </c>
      <c r="CE29" s="323">
        <f t="shared" si="5"/>
        <v>403.5</v>
      </c>
      <c r="CF29" s="141">
        <f t="shared" si="6"/>
        <v>0</v>
      </c>
      <c r="CG29" s="141">
        <f t="shared" si="7"/>
        <v>0</v>
      </c>
      <c r="CH29" s="141">
        <f t="shared" si="8"/>
        <v>3</v>
      </c>
      <c r="CI29" s="141">
        <f t="shared" si="9"/>
        <v>0</v>
      </c>
      <c r="CJ29" s="141">
        <f t="shared" si="10"/>
        <v>0</v>
      </c>
      <c r="CK29" s="133"/>
    </row>
    <row r="30" spans="1:89" s="83" customFormat="1" ht="16.5">
      <c r="A30" s="269">
        <v>26</v>
      </c>
      <c r="B30" s="257"/>
      <c r="C30" s="294" t="s">
        <v>104</v>
      </c>
      <c r="D30" s="301" t="s">
        <v>73</v>
      </c>
      <c r="E30" s="231">
        <v>1</v>
      </c>
      <c r="F30" s="135"/>
      <c r="G30" s="135"/>
      <c r="H30" s="135"/>
      <c r="I30" s="135"/>
      <c r="J30" s="226">
        <v>256.5</v>
      </c>
      <c r="K30" s="225"/>
      <c r="L30" s="135"/>
      <c r="M30" s="135"/>
      <c r="N30" s="115"/>
      <c r="O30" s="142"/>
      <c r="P30" s="226"/>
      <c r="Q30" s="231"/>
      <c r="R30" s="135"/>
      <c r="S30" s="135"/>
      <c r="T30" s="135"/>
      <c r="U30" s="135"/>
      <c r="V30" s="216"/>
      <c r="W30" s="225"/>
      <c r="X30" s="135"/>
      <c r="Y30" s="135"/>
      <c r="Z30" s="135"/>
      <c r="AA30" s="135"/>
      <c r="AB30" s="226"/>
      <c r="AC30" s="225">
        <v>0</v>
      </c>
      <c r="AD30" s="135">
        <v>0</v>
      </c>
      <c r="AE30" s="135">
        <v>0</v>
      </c>
      <c r="AF30" s="135">
        <v>0</v>
      </c>
      <c r="AG30" s="135">
        <v>0</v>
      </c>
      <c r="AH30" s="226">
        <v>0</v>
      </c>
      <c r="AI30" s="225">
        <v>0</v>
      </c>
      <c r="AJ30" s="135"/>
      <c r="AK30" s="135">
        <v>0</v>
      </c>
      <c r="AL30" s="135">
        <v>0</v>
      </c>
      <c r="AM30" s="135">
        <v>0</v>
      </c>
      <c r="AN30" s="226">
        <v>0</v>
      </c>
      <c r="AO30" s="136">
        <f t="shared" si="0"/>
        <v>1</v>
      </c>
      <c r="AP30" s="137">
        <f t="shared" si="1"/>
        <v>256.5</v>
      </c>
      <c r="AQ30" s="242">
        <v>19</v>
      </c>
      <c r="AR30" s="208"/>
      <c r="AS30" s="141"/>
      <c r="AT30" s="141">
        <v>1</v>
      </c>
      <c r="AU30" s="141"/>
      <c r="AV30" s="141"/>
      <c r="AW30" s="316">
        <f>135</f>
        <v>135</v>
      </c>
      <c r="AX30" s="208"/>
      <c r="AY30" s="141"/>
      <c r="AZ30" s="141"/>
      <c r="BA30" s="141"/>
      <c r="BB30" s="141"/>
      <c r="BC30" s="205"/>
      <c r="BD30" s="194"/>
      <c r="BE30" s="141"/>
      <c r="BF30" s="141"/>
      <c r="BG30" s="141"/>
      <c r="BH30" s="141"/>
      <c r="BI30" s="205"/>
      <c r="BJ30" s="194"/>
      <c r="BK30" s="141"/>
      <c r="BL30" s="141"/>
      <c r="BM30" s="141"/>
      <c r="BN30" s="141"/>
      <c r="BO30" s="195"/>
      <c r="BP30" s="194">
        <v>0</v>
      </c>
      <c r="BQ30" s="141">
        <v>0</v>
      </c>
      <c r="BR30" s="141">
        <v>0</v>
      </c>
      <c r="BS30" s="141">
        <v>0</v>
      </c>
      <c r="BT30" s="141">
        <v>0</v>
      </c>
      <c r="BU30" s="195">
        <v>0</v>
      </c>
      <c r="BV30" s="194">
        <v>0</v>
      </c>
      <c r="BW30" s="141">
        <v>0</v>
      </c>
      <c r="BX30" s="141">
        <v>0</v>
      </c>
      <c r="BY30" s="141">
        <v>0</v>
      </c>
      <c r="BZ30" s="141">
        <v>0</v>
      </c>
      <c r="CA30" s="195">
        <v>0</v>
      </c>
      <c r="CB30" s="188">
        <f t="shared" si="2"/>
        <v>1</v>
      </c>
      <c r="CC30" s="319">
        <f t="shared" si="3"/>
        <v>135</v>
      </c>
      <c r="CD30" s="149">
        <f t="shared" si="4"/>
        <v>2</v>
      </c>
      <c r="CE30" s="323">
        <f t="shared" si="5"/>
        <v>391.5</v>
      </c>
      <c r="CF30" s="141">
        <f t="shared" si="6"/>
        <v>1</v>
      </c>
      <c r="CG30" s="141">
        <f t="shared" si="7"/>
        <v>0</v>
      </c>
      <c r="CH30" s="141">
        <f t="shared" si="8"/>
        <v>1</v>
      </c>
      <c r="CI30" s="141">
        <f t="shared" si="9"/>
        <v>0</v>
      </c>
      <c r="CJ30" s="141">
        <f t="shared" si="10"/>
        <v>0</v>
      </c>
      <c r="CK30" s="133"/>
    </row>
    <row r="31" spans="1:89" s="83" customFormat="1" ht="17.25" thickBot="1">
      <c r="A31" s="269">
        <v>31</v>
      </c>
      <c r="B31" s="257" t="s">
        <v>112</v>
      </c>
      <c r="C31" s="294" t="s">
        <v>113</v>
      </c>
      <c r="D31" s="301" t="s">
        <v>64</v>
      </c>
      <c r="E31" s="231"/>
      <c r="F31" s="135"/>
      <c r="G31" s="135">
        <v>1</v>
      </c>
      <c r="H31" s="135"/>
      <c r="I31" s="135"/>
      <c r="J31" s="226">
        <v>124.5</v>
      </c>
      <c r="K31" s="225"/>
      <c r="L31" s="135"/>
      <c r="M31" s="135"/>
      <c r="N31" s="115"/>
      <c r="O31" s="142"/>
      <c r="P31" s="226"/>
      <c r="Q31" s="231"/>
      <c r="R31" s="135"/>
      <c r="S31" s="135"/>
      <c r="T31" s="135"/>
      <c r="U31" s="135"/>
      <c r="V31" s="216"/>
      <c r="W31" s="225"/>
      <c r="X31" s="135"/>
      <c r="Y31" s="135"/>
      <c r="Z31" s="135"/>
      <c r="AA31" s="135"/>
      <c r="AB31" s="226"/>
      <c r="AC31" s="225">
        <v>0</v>
      </c>
      <c r="AD31" s="135">
        <v>0</v>
      </c>
      <c r="AE31" s="135">
        <v>0</v>
      </c>
      <c r="AF31" s="135">
        <v>0</v>
      </c>
      <c r="AG31" s="135">
        <v>0</v>
      </c>
      <c r="AH31" s="226">
        <v>0</v>
      </c>
      <c r="AI31" s="225">
        <v>0</v>
      </c>
      <c r="AJ31" s="135">
        <v>0</v>
      </c>
      <c r="AK31" s="135">
        <v>0</v>
      </c>
      <c r="AL31" s="135">
        <v>0</v>
      </c>
      <c r="AM31" s="135">
        <v>0</v>
      </c>
      <c r="AN31" s="226">
        <v>0</v>
      </c>
      <c r="AO31" s="136">
        <f t="shared" si="0"/>
        <v>1</v>
      </c>
      <c r="AP31" s="137">
        <f t="shared" si="1"/>
        <v>124.5</v>
      </c>
      <c r="AQ31" s="243">
        <v>28</v>
      </c>
      <c r="AR31" s="208"/>
      <c r="AS31" s="141"/>
      <c r="AT31" s="141">
        <v>2</v>
      </c>
      <c r="AU31" s="141"/>
      <c r="AV31" s="141"/>
      <c r="AW31" s="316">
        <f>133.5+130.5</f>
        <v>264</v>
      </c>
      <c r="AX31" s="208"/>
      <c r="AY31" s="141"/>
      <c r="AZ31" s="141"/>
      <c r="BA31" s="141"/>
      <c r="BB31" s="141"/>
      <c r="BC31" s="205"/>
      <c r="BD31" s="194"/>
      <c r="BE31" s="141"/>
      <c r="BF31" s="141"/>
      <c r="BG31" s="141"/>
      <c r="BH31" s="141"/>
      <c r="BI31" s="205"/>
      <c r="BJ31" s="194"/>
      <c r="BK31" s="141"/>
      <c r="BL31" s="141"/>
      <c r="BM31" s="141"/>
      <c r="BN31" s="141"/>
      <c r="BO31" s="195"/>
      <c r="BP31" s="194">
        <v>0</v>
      </c>
      <c r="BQ31" s="141">
        <v>0</v>
      </c>
      <c r="BR31" s="141">
        <v>0</v>
      </c>
      <c r="BS31" s="141">
        <v>0</v>
      </c>
      <c r="BT31" s="141">
        <v>0</v>
      </c>
      <c r="BU31" s="195">
        <v>0</v>
      </c>
      <c r="BV31" s="194">
        <v>0</v>
      </c>
      <c r="BW31" s="141">
        <v>0</v>
      </c>
      <c r="BX31" s="141">
        <v>0</v>
      </c>
      <c r="BY31" s="141">
        <v>0</v>
      </c>
      <c r="BZ31" s="141">
        <v>0</v>
      </c>
      <c r="CA31" s="195">
        <v>0</v>
      </c>
      <c r="CB31" s="188">
        <f t="shared" si="2"/>
        <v>2</v>
      </c>
      <c r="CC31" s="319">
        <f t="shared" si="3"/>
        <v>264</v>
      </c>
      <c r="CD31" s="149">
        <f t="shared" si="4"/>
        <v>3</v>
      </c>
      <c r="CE31" s="323">
        <f t="shared" si="5"/>
        <v>388.5</v>
      </c>
      <c r="CF31" s="141">
        <f t="shared" si="6"/>
        <v>0</v>
      </c>
      <c r="CG31" s="141">
        <f t="shared" si="7"/>
        <v>0</v>
      </c>
      <c r="CH31" s="141">
        <f t="shared" si="8"/>
        <v>3</v>
      </c>
      <c r="CI31" s="141">
        <f t="shared" si="9"/>
        <v>0</v>
      </c>
      <c r="CJ31" s="141">
        <f t="shared" si="10"/>
        <v>0</v>
      </c>
      <c r="CK31" s="133"/>
    </row>
    <row r="32" spans="1:89" s="83" customFormat="1" ht="16.5">
      <c r="A32" s="268" t="s">
        <v>121</v>
      </c>
      <c r="B32" s="257" t="s">
        <v>122</v>
      </c>
      <c r="C32" s="294" t="s">
        <v>123</v>
      </c>
      <c r="D32" s="301" t="s">
        <v>75</v>
      </c>
      <c r="E32" s="231">
        <v>1</v>
      </c>
      <c r="F32" s="135"/>
      <c r="G32" s="135">
        <v>1</v>
      </c>
      <c r="H32" s="135"/>
      <c r="I32" s="135"/>
      <c r="J32" s="226">
        <f>178.5+171</f>
        <v>349.5</v>
      </c>
      <c r="K32" s="225"/>
      <c r="L32" s="135"/>
      <c r="M32" s="135"/>
      <c r="N32" s="115"/>
      <c r="O32" s="142"/>
      <c r="P32" s="226"/>
      <c r="Q32" s="231"/>
      <c r="R32" s="135"/>
      <c r="S32" s="135"/>
      <c r="T32" s="135"/>
      <c r="U32" s="135"/>
      <c r="V32" s="216"/>
      <c r="W32" s="225"/>
      <c r="X32" s="135"/>
      <c r="Y32" s="135"/>
      <c r="Z32" s="135"/>
      <c r="AA32" s="135"/>
      <c r="AB32" s="226"/>
      <c r="AC32" s="225">
        <v>0</v>
      </c>
      <c r="AD32" s="135">
        <v>0</v>
      </c>
      <c r="AE32" s="135">
        <v>0</v>
      </c>
      <c r="AF32" s="135">
        <v>0</v>
      </c>
      <c r="AG32" s="135">
        <v>0</v>
      </c>
      <c r="AH32" s="226">
        <v>0</v>
      </c>
      <c r="AI32" s="225">
        <v>0</v>
      </c>
      <c r="AJ32" s="135">
        <v>0</v>
      </c>
      <c r="AK32" s="135">
        <v>0</v>
      </c>
      <c r="AL32" s="135">
        <v>0</v>
      </c>
      <c r="AM32" s="135">
        <v>0</v>
      </c>
      <c r="AN32" s="226">
        <v>0</v>
      </c>
      <c r="AO32" s="136">
        <f t="shared" si="0"/>
        <v>2</v>
      </c>
      <c r="AP32" s="137">
        <f t="shared" si="1"/>
        <v>349.5</v>
      </c>
      <c r="AQ32" s="242">
        <v>18</v>
      </c>
      <c r="AR32" s="208"/>
      <c r="AS32" s="141"/>
      <c r="AT32" s="141"/>
      <c r="AU32" s="141"/>
      <c r="AV32" s="141"/>
      <c r="AW32" s="316"/>
      <c r="AX32" s="208"/>
      <c r="AY32" s="141"/>
      <c r="AZ32" s="141"/>
      <c r="BA32" s="141"/>
      <c r="BB32" s="141"/>
      <c r="BC32" s="205"/>
      <c r="BD32" s="194"/>
      <c r="BE32" s="141"/>
      <c r="BF32" s="141"/>
      <c r="BG32" s="141"/>
      <c r="BH32" s="141"/>
      <c r="BI32" s="205"/>
      <c r="BJ32" s="194"/>
      <c r="BK32" s="141"/>
      <c r="BL32" s="141"/>
      <c r="BM32" s="141"/>
      <c r="BN32" s="141"/>
      <c r="BO32" s="195"/>
      <c r="BP32" s="194">
        <v>0</v>
      </c>
      <c r="BQ32" s="141">
        <v>0</v>
      </c>
      <c r="BR32" s="141">
        <v>0</v>
      </c>
      <c r="BS32" s="141">
        <v>0</v>
      </c>
      <c r="BT32" s="141">
        <v>0</v>
      </c>
      <c r="BU32" s="195">
        <v>0</v>
      </c>
      <c r="BV32" s="194">
        <v>0</v>
      </c>
      <c r="BW32" s="141">
        <v>0</v>
      </c>
      <c r="BX32" s="141">
        <v>0</v>
      </c>
      <c r="BY32" s="141">
        <v>0</v>
      </c>
      <c r="BZ32" s="141">
        <v>0</v>
      </c>
      <c r="CA32" s="195">
        <v>0</v>
      </c>
      <c r="CB32" s="188">
        <f t="shared" si="2"/>
        <v>0</v>
      </c>
      <c r="CC32" s="319">
        <f t="shared" si="3"/>
        <v>0</v>
      </c>
      <c r="CD32" s="149">
        <f t="shared" si="4"/>
        <v>2</v>
      </c>
      <c r="CE32" s="323">
        <f t="shared" si="5"/>
        <v>349.5</v>
      </c>
      <c r="CF32" s="141">
        <f t="shared" si="6"/>
        <v>1</v>
      </c>
      <c r="CG32" s="141">
        <f t="shared" si="7"/>
        <v>0</v>
      </c>
      <c r="CH32" s="141">
        <f t="shared" si="8"/>
        <v>1</v>
      </c>
      <c r="CI32" s="141">
        <f t="shared" si="9"/>
        <v>0</v>
      </c>
      <c r="CJ32" s="141">
        <f t="shared" si="10"/>
        <v>0</v>
      </c>
      <c r="CK32" s="133"/>
    </row>
    <row r="33" spans="1:89" s="83" customFormat="1" ht="17.25" thickBot="1">
      <c r="A33" s="268">
        <v>4</v>
      </c>
      <c r="B33" s="255"/>
      <c r="C33" s="293" t="s">
        <v>65</v>
      </c>
      <c r="D33" s="302" t="s">
        <v>66</v>
      </c>
      <c r="E33" s="231"/>
      <c r="F33" s="135"/>
      <c r="G33" s="135"/>
      <c r="H33" s="135"/>
      <c r="I33" s="135"/>
      <c r="J33" s="226"/>
      <c r="K33" s="225"/>
      <c r="L33" s="135"/>
      <c r="M33" s="135"/>
      <c r="N33" s="115"/>
      <c r="O33" s="142"/>
      <c r="P33" s="226"/>
      <c r="Q33" s="231"/>
      <c r="R33" s="135"/>
      <c r="S33" s="135"/>
      <c r="T33" s="135"/>
      <c r="U33" s="135"/>
      <c r="V33" s="216"/>
      <c r="W33" s="225"/>
      <c r="X33" s="135"/>
      <c r="Y33" s="135"/>
      <c r="Z33" s="135"/>
      <c r="AA33" s="135"/>
      <c r="AB33" s="226"/>
      <c r="AC33" s="225">
        <v>0</v>
      </c>
      <c r="AD33" s="135">
        <v>0</v>
      </c>
      <c r="AE33" s="135">
        <v>0</v>
      </c>
      <c r="AF33" s="135">
        <v>0</v>
      </c>
      <c r="AG33" s="135">
        <v>0</v>
      </c>
      <c r="AH33" s="226">
        <v>0</v>
      </c>
      <c r="AI33" s="225">
        <v>0</v>
      </c>
      <c r="AJ33" s="135">
        <v>0</v>
      </c>
      <c r="AK33" s="135">
        <v>0</v>
      </c>
      <c r="AL33" s="135">
        <v>0</v>
      </c>
      <c r="AM33" s="135">
        <v>0</v>
      </c>
      <c r="AN33" s="226">
        <v>0</v>
      </c>
      <c r="AO33" s="136">
        <f t="shared" si="0"/>
        <v>0</v>
      </c>
      <c r="AP33" s="137">
        <f t="shared" si="1"/>
        <v>0</v>
      </c>
      <c r="AQ33" s="243"/>
      <c r="AR33" s="208">
        <v>1</v>
      </c>
      <c r="AS33" s="141"/>
      <c r="AT33" s="141"/>
      <c r="AU33" s="141"/>
      <c r="AV33" s="141"/>
      <c r="AW33" s="316">
        <v>261</v>
      </c>
      <c r="AX33" s="208"/>
      <c r="AY33" s="141"/>
      <c r="AZ33" s="141"/>
      <c r="BA33" s="141"/>
      <c r="BB33" s="141"/>
      <c r="BC33" s="205"/>
      <c r="BD33" s="194"/>
      <c r="BE33" s="141"/>
      <c r="BF33" s="141"/>
      <c r="BG33" s="141"/>
      <c r="BH33" s="141"/>
      <c r="BI33" s="205"/>
      <c r="BJ33" s="194"/>
      <c r="BK33" s="141"/>
      <c r="BL33" s="141"/>
      <c r="BM33" s="141"/>
      <c r="BN33" s="141"/>
      <c r="BO33" s="195"/>
      <c r="BP33" s="194">
        <v>0</v>
      </c>
      <c r="BQ33" s="141">
        <v>0</v>
      </c>
      <c r="BR33" s="141">
        <v>0</v>
      </c>
      <c r="BS33" s="141">
        <v>0</v>
      </c>
      <c r="BT33" s="141">
        <v>0</v>
      </c>
      <c r="BU33" s="195">
        <v>0</v>
      </c>
      <c r="BV33" s="194">
        <v>0</v>
      </c>
      <c r="BW33" s="141">
        <v>0</v>
      </c>
      <c r="BX33" s="141">
        <v>0</v>
      </c>
      <c r="BY33" s="141">
        <v>0</v>
      </c>
      <c r="BZ33" s="141">
        <v>0</v>
      </c>
      <c r="CA33" s="195">
        <v>0</v>
      </c>
      <c r="CB33" s="188">
        <f t="shared" si="2"/>
        <v>1</v>
      </c>
      <c r="CC33" s="319">
        <f t="shared" si="3"/>
        <v>261</v>
      </c>
      <c r="CD33" s="149">
        <f t="shared" si="4"/>
        <v>1</v>
      </c>
      <c r="CE33" s="323">
        <f t="shared" si="5"/>
        <v>261</v>
      </c>
      <c r="CF33" s="141">
        <f t="shared" si="6"/>
        <v>1</v>
      </c>
      <c r="CG33" s="141">
        <f t="shared" si="7"/>
        <v>0</v>
      </c>
      <c r="CH33" s="141">
        <f t="shared" si="8"/>
        <v>0</v>
      </c>
      <c r="CI33" s="141">
        <f t="shared" si="9"/>
        <v>0</v>
      </c>
      <c r="CJ33" s="141">
        <f t="shared" si="10"/>
        <v>0</v>
      </c>
      <c r="CK33" s="133"/>
    </row>
    <row r="34" spans="1:89" s="83" customFormat="1" ht="16.5">
      <c r="A34" s="269">
        <v>27</v>
      </c>
      <c r="B34" s="258" t="s">
        <v>51</v>
      </c>
      <c r="C34" s="295" t="s">
        <v>54</v>
      </c>
      <c r="D34" s="302" t="s">
        <v>75</v>
      </c>
      <c r="E34" s="231"/>
      <c r="F34" s="135">
        <v>4</v>
      </c>
      <c r="G34" s="135"/>
      <c r="H34" s="135"/>
      <c r="I34" s="135"/>
      <c r="J34" s="226">
        <f>52+67+62+56</f>
        <v>237</v>
      </c>
      <c r="K34" s="225"/>
      <c r="L34" s="135"/>
      <c r="M34" s="135"/>
      <c r="N34" s="115"/>
      <c r="O34" s="142"/>
      <c r="P34" s="226"/>
      <c r="Q34" s="231"/>
      <c r="R34" s="135"/>
      <c r="S34" s="135"/>
      <c r="T34" s="135"/>
      <c r="U34" s="135"/>
      <c r="V34" s="216"/>
      <c r="W34" s="225"/>
      <c r="X34" s="135"/>
      <c r="Y34" s="135"/>
      <c r="Z34" s="135"/>
      <c r="AA34" s="135"/>
      <c r="AB34" s="226"/>
      <c r="AC34" s="225">
        <v>0</v>
      </c>
      <c r="AD34" s="135">
        <v>0</v>
      </c>
      <c r="AE34" s="135">
        <v>0</v>
      </c>
      <c r="AF34" s="135">
        <v>0</v>
      </c>
      <c r="AG34" s="135">
        <v>0</v>
      </c>
      <c r="AH34" s="226">
        <v>0</v>
      </c>
      <c r="AI34" s="225">
        <v>0</v>
      </c>
      <c r="AJ34" s="135">
        <v>0</v>
      </c>
      <c r="AK34" s="135">
        <v>0</v>
      </c>
      <c r="AL34" s="135">
        <v>0</v>
      </c>
      <c r="AM34" s="135">
        <v>0</v>
      </c>
      <c r="AN34" s="226">
        <v>0</v>
      </c>
      <c r="AO34" s="136">
        <f>SUM(E34:I34,K34:O34,Q34:U34,W34:AA34,AC34:AG34,AI34:AM34)</f>
        <v>4</v>
      </c>
      <c r="AP34" s="137">
        <f t="shared" si="1"/>
        <v>237</v>
      </c>
      <c r="AQ34" s="242">
        <v>20</v>
      </c>
      <c r="AR34" s="208"/>
      <c r="AS34" s="141"/>
      <c r="AT34" s="141"/>
      <c r="AU34" s="141"/>
      <c r="AV34" s="141"/>
      <c r="AW34" s="316"/>
      <c r="AX34" s="208"/>
      <c r="AY34" s="141"/>
      <c r="AZ34" s="141"/>
      <c r="BA34" s="141"/>
      <c r="BB34" s="141"/>
      <c r="BC34" s="205"/>
      <c r="BD34" s="194"/>
      <c r="BE34" s="141"/>
      <c r="BF34" s="141"/>
      <c r="BG34" s="141"/>
      <c r="BH34" s="141"/>
      <c r="BI34" s="205"/>
      <c r="BJ34" s="194"/>
      <c r="BK34" s="141"/>
      <c r="BL34" s="141"/>
      <c r="BM34" s="141"/>
      <c r="BN34" s="141"/>
      <c r="BO34" s="195"/>
      <c r="BP34" s="194">
        <v>0</v>
      </c>
      <c r="BQ34" s="141">
        <v>0</v>
      </c>
      <c r="BR34" s="141">
        <v>0</v>
      </c>
      <c r="BS34" s="141">
        <v>0</v>
      </c>
      <c r="BT34" s="141">
        <v>0</v>
      </c>
      <c r="BU34" s="195">
        <v>0</v>
      </c>
      <c r="BV34" s="194">
        <v>0</v>
      </c>
      <c r="BW34" s="141">
        <v>0</v>
      </c>
      <c r="BX34" s="141">
        <v>0</v>
      </c>
      <c r="BY34" s="141">
        <v>0</v>
      </c>
      <c r="BZ34" s="141">
        <v>0</v>
      </c>
      <c r="CA34" s="195">
        <v>0</v>
      </c>
      <c r="CB34" s="188">
        <f t="shared" si="2"/>
        <v>0</v>
      </c>
      <c r="CC34" s="319">
        <f t="shared" si="3"/>
        <v>0</v>
      </c>
      <c r="CD34" s="149">
        <f t="shared" si="4"/>
        <v>4</v>
      </c>
      <c r="CE34" s="323">
        <f t="shared" si="5"/>
        <v>237</v>
      </c>
      <c r="CF34" s="141">
        <f t="shared" si="6"/>
        <v>0</v>
      </c>
      <c r="CG34" s="141">
        <f t="shared" si="7"/>
        <v>4</v>
      </c>
      <c r="CH34" s="141">
        <f t="shared" si="8"/>
        <v>0</v>
      </c>
      <c r="CI34" s="141">
        <f t="shared" si="9"/>
        <v>0</v>
      </c>
      <c r="CJ34" s="141">
        <f t="shared" si="10"/>
        <v>0</v>
      </c>
      <c r="CK34" s="133"/>
    </row>
    <row r="35" spans="1:89" s="83" customFormat="1" ht="16.5">
      <c r="A35" s="268">
        <v>8</v>
      </c>
      <c r="B35" s="255"/>
      <c r="C35" s="293" t="s">
        <v>72</v>
      </c>
      <c r="D35" s="302" t="s">
        <v>73</v>
      </c>
      <c r="E35" s="231"/>
      <c r="F35" s="135"/>
      <c r="G35" s="135"/>
      <c r="H35" s="135"/>
      <c r="I35" s="135"/>
      <c r="J35" s="226"/>
      <c r="K35" s="225"/>
      <c r="L35" s="135"/>
      <c r="M35" s="135"/>
      <c r="N35" s="115"/>
      <c r="O35" s="142"/>
      <c r="P35" s="226"/>
      <c r="Q35" s="231"/>
      <c r="R35" s="135"/>
      <c r="S35" s="135"/>
      <c r="T35" s="135"/>
      <c r="U35" s="135"/>
      <c r="V35" s="216"/>
      <c r="W35" s="225"/>
      <c r="X35" s="135"/>
      <c r="Y35" s="135"/>
      <c r="Z35" s="135"/>
      <c r="AA35" s="135"/>
      <c r="AB35" s="226"/>
      <c r="AC35" s="225">
        <v>0</v>
      </c>
      <c r="AD35" s="135">
        <v>0</v>
      </c>
      <c r="AE35" s="135">
        <v>0</v>
      </c>
      <c r="AF35" s="135">
        <v>0</v>
      </c>
      <c r="AG35" s="135">
        <v>0</v>
      </c>
      <c r="AH35" s="226">
        <v>0</v>
      </c>
      <c r="AI35" s="225">
        <v>0</v>
      </c>
      <c r="AJ35" s="135">
        <v>0</v>
      </c>
      <c r="AK35" s="135">
        <v>0</v>
      </c>
      <c r="AL35" s="135">
        <v>0</v>
      </c>
      <c r="AM35" s="135">
        <v>0</v>
      </c>
      <c r="AN35" s="226">
        <v>0</v>
      </c>
      <c r="AO35" s="136">
        <f t="shared" si="0"/>
        <v>0</v>
      </c>
      <c r="AP35" s="137">
        <f t="shared" si="1"/>
        <v>0</v>
      </c>
      <c r="AQ35" s="243"/>
      <c r="AR35" s="208">
        <v>1</v>
      </c>
      <c r="AS35" s="141"/>
      <c r="AT35" s="141"/>
      <c r="AU35" s="141"/>
      <c r="AV35" s="141"/>
      <c r="AW35" s="316">
        <v>216</v>
      </c>
      <c r="AX35" s="208"/>
      <c r="AY35" s="141"/>
      <c r="AZ35" s="141"/>
      <c r="BA35" s="141"/>
      <c r="BB35" s="141"/>
      <c r="BC35" s="205"/>
      <c r="BD35" s="194"/>
      <c r="BE35" s="141"/>
      <c r="BF35" s="141"/>
      <c r="BG35" s="141"/>
      <c r="BH35" s="141"/>
      <c r="BI35" s="205"/>
      <c r="BJ35" s="194"/>
      <c r="BK35" s="141"/>
      <c r="BL35" s="141"/>
      <c r="BM35" s="141"/>
      <c r="BN35" s="141"/>
      <c r="BO35" s="195"/>
      <c r="BP35" s="194">
        <v>0</v>
      </c>
      <c r="BQ35" s="141">
        <v>0</v>
      </c>
      <c r="BR35" s="141">
        <v>0</v>
      </c>
      <c r="BS35" s="141">
        <v>0</v>
      </c>
      <c r="BT35" s="141">
        <v>0</v>
      </c>
      <c r="BU35" s="195">
        <v>0</v>
      </c>
      <c r="BV35" s="194">
        <v>0</v>
      </c>
      <c r="BW35" s="141">
        <v>0</v>
      </c>
      <c r="BX35" s="141">
        <v>0</v>
      </c>
      <c r="BY35" s="141">
        <v>0</v>
      </c>
      <c r="BZ35" s="141">
        <v>0</v>
      </c>
      <c r="CA35" s="195">
        <v>0</v>
      </c>
      <c r="CB35" s="188">
        <f t="shared" si="2"/>
        <v>1</v>
      </c>
      <c r="CC35" s="319">
        <f t="shared" si="3"/>
        <v>216</v>
      </c>
      <c r="CD35" s="149">
        <f t="shared" si="4"/>
        <v>1</v>
      </c>
      <c r="CE35" s="323">
        <f t="shared" si="5"/>
        <v>216</v>
      </c>
      <c r="CF35" s="141">
        <f t="shared" si="6"/>
        <v>1</v>
      </c>
      <c r="CG35" s="141">
        <f t="shared" si="7"/>
        <v>0</v>
      </c>
      <c r="CH35" s="141">
        <f t="shared" si="8"/>
        <v>0</v>
      </c>
      <c r="CI35" s="141">
        <f t="shared" si="9"/>
        <v>0</v>
      </c>
      <c r="CJ35" s="141">
        <f t="shared" si="10"/>
        <v>0</v>
      </c>
      <c r="CK35" s="133"/>
    </row>
    <row r="36" spans="1:89" s="83" customFormat="1" ht="16.5">
      <c r="A36" s="269">
        <v>25</v>
      </c>
      <c r="B36" s="257"/>
      <c r="C36" s="294" t="s">
        <v>102</v>
      </c>
      <c r="D36" s="302" t="s">
        <v>103</v>
      </c>
      <c r="E36" s="231">
        <v>1</v>
      </c>
      <c r="F36" s="135"/>
      <c r="G36" s="135"/>
      <c r="H36" s="135"/>
      <c r="I36" s="135"/>
      <c r="J36" s="226">
        <v>165</v>
      </c>
      <c r="K36" s="225"/>
      <c r="L36" s="135"/>
      <c r="M36" s="135"/>
      <c r="N36" s="115"/>
      <c r="O36" s="142"/>
      <c r="P36" s="226"/>
      <c r="Q36" s="231"/>
      <c r="R36" s="135"/>
      <c r="S36" s="135"/>
      <c r="T36" s="135"/>
      <c r="U36" s="135"/>
      <c r="V36" s="216"/>
      <c r="W36" s="225"/>
      <c r="X36" s="135"/>
      <c r="Y36" s="135"/>
      <c r="Z36" s="135"/>
      <c r="AA36" s="135"/>
      <c r="AB36" s="226"/>
      <c r="AC36" s="225">
        <v>0</v>
      </c>
      <c r="AD36" s="135">
        <v>0</v>
      </c>
      <c r="AE36" s="135">
        <v>0</v>
      </c>
      <c r="AF36" s="135">
        <v>0</v>
      </c>
      <c r="AG36" s="135">
        <v>0</v>
      </c>
      <c r="AH36" s="226">
        <v>0</v>
      </c>
      <c r="AI36" s="225">
        <v>0</v>
      </c>
      <c r="AJ36" s="135">
        <v>0</v>
      </c>
      <c r="AK36" s="135">
        <v>0</v>
      </c>
      <c r="AL36" s="135">
        <v>0</v>
      </c>
      <c r="AM36" s="135">
        <v>0</v>
      </c>
      <c r="AN36" s="226">
        <v>0</v>
      </c>
      <c r="AO36" s="136">
        <f t="shared" si="0"/>
        <v>1</v>
      </c>
      <c r="AP36" s="137">
        <f t="shared" si="1"/>
        <v>165</v>
      </c>
      <c r="AQ36" s="243">
        <v>22</v>
      </c>
      <c r="AR36" s="208"/>
      <c r="AS36" s="141"/>
      <c r="AT36" s="141"/>
      <c r="AU36" s="141"/>
      <c r="AV36" s="141"/>
      <c r="AW36" s="316"/>
      <c r="AX36" s="208"/>
      <c r="AY36" s="141"/>
      <c r="AZ36" s="141"/>
      <c r="BA36" s="141"/>
      <c r="BB36" s="141"/>
      <c r="BC36" s="205"/>
      <c r="BD36" s="194"/>
      <c r="BE36" s="141"/>
      <c r="BF36" s="141"/>
      <c r="BG36" s="141"/>
      <c r="BH36" s="141"/>
      <c r="BI36" s="205"/>
      <c r="BJ36" s="194"/>
      <c r="BK36" s="141"/>
      <c r="BL36" s="141"/>
      <c r="BM36" s="141"/>
      <c r="BN36" s="141"/>
      <c r="BO36" s="195"/>
      <c r="BP36" s="194">
        <v>0</v>
      </c>
      <c r="BQ36" s="141">
        <v>0</v>
      </c>
      <c r="BR36" s="141">
        <v>0</v>
      </c>
      <c r="BS36" s="141">
        <v>0</v>
      </c>
      <c r="BT36" s="141">
        <v>0</v>
      </c>
      <c r="BU36" s="195">
        <v>0</v>
      </c>
      <c r="BV36" s="194">
        <v>0</v>
      </c>
      <c r="BW36" s="141">
        <v>0</v>
      </c>
      <c r="BX36" s="141">
        <v>0</v>
      </c>
      <c r="BY36" s="141">
        <v>0</v>
      </c>
      <c r="BZ36" s="141">
        <v>0</v>
      </c>
      <c r="CA36" s="195">
        <v>0</v>
      </c>
      <c r="CB36" s="188">
        <f t="shared" si="2"/>
        <v>0</v>
      </c>
      <c r="CC36" s="319">
        <f t="shared" si="3"/>
        <v>0</v>
      </c>
      <c r="CD36" s="149">
        <f t="shared" si="4"/>
        <v>1</v>
      </c>
      <c r="CE36" s="323">
        <f t="shared" si="5"/>
        <v>165</v>
      </c>
      <c r="CF36" s="141">
        <f t="shared" si="6"/>
        <v>1</v>
      </c>
      <c r="CG36" s="141">
        <f t="shared" si="7"/>
        <v>0</v>
      </c>
      <c r="CH36" s="141">
        <f t="shared" si="8"/>
        <v>0</v>
      </c>
      <c r="CI36" s="141">
        <f t="shared" si="9"/>
        <v>0</v>
      </c>
      <c r="CJ36" s="141">
        <f t="shared" si="10"/>
        <v>0</v>
      </c>
      <c r="CK36" s="133"/>
    </row>
    <row r="37" spans="1:89" s="83" customFormat="1" ht="16.5">
      <c r="A37" s="269">
        <v>30</v>
      </c>
      <c r="B37" s="257" t="s">
        <v>110</v>
      </c>
      <c r="C37" s="293" t="s">
        <v>111</v>
      </c>
      <c r="D37" s="301" t="s">
        <v>92</v>
      </c>
      <c r="E37" s="231"/>
      <c r="F37" s="135"/>
      <c r="G37" s="135"/>
      <c r="H37" s="135"/>
      <c r="I37" s="135"/>
      <c r="J37" s="226"/>
      <c r="K37" s="225"/>
      <c r="L37" s="135"/>
      <c r="M37" s="135"/>
      <c r="N37" s="115"/>
      <c r="O37" s="142"/>
      <c r="P37" s="226"/>
      <c r="Q37" s="231"/>
      <c r="R37" s="135"/>
      <c r="S37" s="135"/>
      <c r="T37" s="135"/>
      <c r="U37" s="135"/>
      <c r="V37" s="216"/>
      <c r="W37" s="225"/>
      <c r="X37" s="135"/>
      <c r="Y37" s="135"/>
      <c r="Z37" s="135"/>
      <c r="AA37" s="135"/>
      <c r="AB37" s="226"/>
      <c r="AC37" s="225">
        <v>0</v>
      </c>
      <c r="AD37" s="135">
        <v>0</v>
      </c>
      <c r="AE37" s="135">
        <v>0</v>
      </c>
      <c r="AF37" s="135">
        <v>0</v>
      </c>
      <c r="AG37" s="135">
        <v>0</v>
      </c>
      <c r="AH37" s="226">
        <v>0</v>
      </c>
      <c r="AI37" s="225">
        <v>0</v>
      </c>
      <c r="AJ37" s="135">
        <v>0</v>
      </c>
      <c r="AK37" s="135">
        <v>0</v>
      </c>
      <c r="AL37" s="135">
        <v>0</v>
      </c>
      <c r="AM37" s="135">
        <v>0</v>
      </c>
      <c r="AN37" s="226">
        <v>0</v>
      </c>
      <c r="AO37" s="136">
        <f t="shared" si="0"/>
        <v>0</v>
      </c>
      <c r="AP37" s="137">
        <f t="shared" si="1"/>
        <v>0</v>
      </c>
      <c r="AQ37" s="243"/>
      <c r="AR37" s="208"/>
      <c r="AS37" s="141"/>
      <c r="AT37" s="141">
        <v>1</v>
      </c>
      <c r="AU37" s="141"/>
      <c r="AV37" s="141"/>
      <c r="AW37" s="316">
        <v>153</v>
      </c>
      <c r="AX37" s="208"/>
      <c r="AY37" s="141"/>
      <c r="AZ37" s="141"/>
      <c r="BA37" s="141"/>
      <c r="BB37" s="141"/>
      <c r="BC37" s="205"/>
      <c r="BD37" s="194"/>
      <c r="BE37" s="141"/>
      <c r="BF37" s="141"/>
      <c r="BG37" s="141"/>
      <c r="BH37" s="141"/>
      <c r="BI37" s="205"/>
      <c r="BJ37" s="194"/>
      <c r="BK37" s="141"/>
      <c r="BL37" s="141"/>
      <c r="BM37" s="141"/>
      <c r="BN37" s="141"/>
      <c r="BO37" s="195"/>
      <c r="BP37" s="194">
        <v>0</v>
      </c>
      <c r="BQ37" s="141">
        <v>0</v>
      </c>
      <c r="BR37" s="141">
        <v>0</v>
      </c>
      <c r="BS37" s="141">
        <v>0</v>
      </c>
      <c r="BT37" s="141">
        <v>0</v>
      </c>
      <c r="BU37" s="195">
        <v>0</v>
      </c>
      <c r="BV37" s="194">
        <v>0</v>
      </c>
      <c r="BW37" s="141">
        <v>0</v>
      </c>
      <c r="BX37" s="141">
        <v>0</v>
      </c>
      <c r="BY37" s="141">
        <v>0</v>
      </c>
      <c r="BZ37" s="141">
        <v>0</v>
      </c>
      <c r="CA37" s="195">
        <v>0</v>
      </c>
      <c r="CB37" s="188">
        <f t="shared" si="2"/>
        <v>1</v>
      </c>
      <c r="CC37" s="319">
        <f t="shared" si="3"/>
        <v>153</v>
      </c>
      <c r="CD37" s="149">
        <f t="shared" si="4"/>
        <v>1</v>
      </c>
      <c r="CE37" s="323">
        <f t="shared" si="5"/>
        <v>153</v>
      </c>
      <c r="CF37" s="141">
        <f t="shared" si="6"/>
        <v>0</v>
      </c>
      <c r="CG37" s="141">
        <f t="shared" si="7"/>
        <v>0</v>
      </c>
      <c r="CH37" s="141">
        <f t="shared" si="8"/>
        <v>1</v>
      </c>
      <c r="CI37" s="141">
        <f t="shared" si="9"/>
        <v>0</v>
      </c>
      <c r="CJ37" s="141">
        <f t="shared" si="10"/>
        <v>0</v>
      </c>
      <c r="CK37" s="133"/>
    </row>
    <row r="38" spans="1:89" s="83" customFormat="1" ht="16.5">
      <c r="A38" s="269">
        <v>21</v>
      </c>
      <c r="B38" s="258" t="s">
        <v>97</v>
      </c>
      <c r="C38" s="293" t="s">
        <v>98</v>
      </c>
      <c r="D38" s="302" t="s">
        <v>78</v>
      </c>
      <c r="E38" s="231"/>
      <c r="F38" s="135"/>
      <c r="G38" s="135">
        <v>1</v>
      </c>
      <c r="H38" s="135"/>
      <c r="I38" s="135"/>
      <c r="J38" s="226">
        <v>150</v>
      </c>
      <c r="K38" s="225"/>
      <c r="L38" s="135"/>
      <c r="M38" s="135"/>
      <c r="N38" s="115"/>
      <c r="O38" s="142"/>
      <c r="P38" s="226"/>
      <c r="Q38" s="231"/>
      <c r="R38" s="135"/>
      <c r="S38" s="135"/>
      <c r="T38" s="135"/>
      <c r="U38" s="135"/>
      <c r="V38" s="216"/>
      <c r="W38" s="225"/>
      <c r="X38" s="135"/>
      <c r="Y38" s="135"/>
      <c r="Z38" s="135"/>
      <c r="AA38" s="135"/>
      <c r="AB38" s="226"/>
      <c r="AC38" s="225">
        <v>0</v>
      </c>
      <c r="AD38" s="135">
        <v>0</v>
      </c>
      <c r="AE38" s="135">
        <v>0</v>
      </c>
      <c r="AF38" s="135">
        <v>0</v>
      </c>
      <c r="AG38" s="135">
        <v>0</v>
      </c>
      <c r="AH38" s="226">
        <v>0</v>
      </c>
      <c r="AI38" s="225">
        <v>0</v>
      </c>
      <c r="AJ38" s="135">
        <v>0</v>
      </c>
      <c r="AK38" s="135">
        <v>0</v>
      </c>
      <c r="AL38" s="135">
        <v>0</v>
      </c>
      <c r="AM38" s="135">
        <v>0</v>
      </c>
      <c r="AN38" s="226">
        <v>0</v>
      </c>
      <c r="AO38" s="136">
        <f t="shared" si="0"/>
        <v>1</v>
      </c>
      <c r="AP38" s="137">
        <f t="shared" si="1"/>
        <v>150</v>
      </c>
      <c r="AQ38" s="243">
        <v>23</v>
      </c>
      <c r="AR38" s="208"/>
      <c r="AS38" s="141"/>
      <c r="AT38" s="141"/>
      <c r="AU38" s="141"/>
      <c r="AV38" s="141"/>
      <c r="AW38" s="316"/>
      <c r="AX38" s="208"/>
      <c r="AY38" s="141"/>
      <c r="AZ38" s="141"/>
      <c r="BA38" s="141"/>
      <c r="BB38" s="141"/>
      <c r="BC38" s="205"/>
      <c r="BD38" s="194"/>
      <c r="BE38" s="141"/>
      <c r="BF38" s="141"/>
      <c r="BG38" s="141"/>
      <c r="BH38" s="141"/>
      <c r="BI38" s="205"/>
      <c r="BJ38" s="194"/>
      <c r="BK38" s="141"/>
      <c r="BL38" s="141"/>
      <c r="BM38" s="141"/>
      <c r="BN38" s="141"/>
      <c r="BO38" s="195"/>
      <c r="BP38" s="194">
        <v>0</v>
      </c>
      <c r="BQ38" s="141">
        <v>0</v>
      </c>
      <c r="BR38" s="141">
        <v>0</v>
      </c>
      <c r="BS38" s="141">
        <v>0</v>
      </c>
      <c r="BT38" s="141">
        <v>0</v>
      </c>
      <c r="BU38" s="195">
        <v>0</v>
      </c>
      <c r="BV38" s="194">
        <v>0</v>
      </c>
      <c r="BW38" s="141">
        <v>0</v>
      </c>
      <c r="BX38" s="141">
        <v>0</v>
      </c>
      <c r="BY38" s="141">
        <v>0</v>
      </c>
      <c r="BZ38" s="141">
        <v>0</v>
      </c>
      <c r="CA38" s="195">
        <v>0</v>
      </c>
      <c r="CB38" s="188">
        <f t="shared" si="2"/>
        <v>0</v>
      </c>
      <c r="CC38" s="319">
        <f t="shared" si="3"/>
        <v>0</v>
      </c>
      <c r="CD38" s="149">
        <f t="shared" si="4"/>
        <v>1</v>
      </c>
      <c r="CE38" s="323">
        <f t="shared" si="5"/>
        <v>150</v>
      </c>
      <c r="CF38" s="141">
        <f t="shared" si="6"/>
        <v>0</v>
      </c>
      <c r="CG38" s="141">
        <f t="shared" si="7"/>
        <v>0</v>
      </c>
      <c r="CH38" s="141">
        <f t="shared" si="8"/>
        <v>1</v>
      </c>
      <c r="CI38" s="141">
        <f t="shared" si="9"/>
        <v>0</v>
      </c>
      <c r="CJ38" s="141">
        <f t="shared" si="10"/>
        <v>0</v>
      </c>
      <c r="CK38" s="133"/>
    </row>
    <row r="39" spans="1:89" s="83" customFormat="1" ht="16.5">
      <c r="A39" s="268" t="s">
        <v>124</v>
      </c>
      <c r="B39" s="257" t="s">
        <v>125</v>
      </c>
      <c r="C39" s="293" t="s">
        <v>126</v>
      </c>
      <c r="D39" s="301" t="s">
        <v>75</v>
      </c>
      <c r="E39" s="231"/>
      <c r="F39" s="135"/>
      <c r="G39" s="135">
        <v>1</v>
      </c>
      <c r="H39" s="135"/>
      <c r="I39" s="135"/>
      <c r="J39" s="226">
        <v>133.5</v>
      </c>
      <c r="K39" s="225"/>
      <c r="L39" s="135"/>
      <c r="M39" s="135"/>
      <c r="N39" s="115"/>
      <c r="O39" s="142"/>
      <c r="P39" s="226"/>
      <c r="Q39" s="231"/>
      <c r="R39" s="135"/>
      <c r="S39" s="135"/>
      <c r="T39" s="135"/>
      <c r="U39" s="135"/>
      <c r="V39" s="216"/>
      <c r="W39" s="225"/>
      <c r="X39" s="135"/>
      <c r="Y39" s="135"/>
      <c r="Z39" s="135"/>
      <c r="AA39" s="135"/>
      <c r="AB39" s="226"/>
      <c r="AC39" s="225">
        <v>0</v>
      </c>
      <c r="AD39" s="135">
        <v>0</v>
      </c>
      <c r="AE39" s="135">
        <v>0</v>
      </c>
      <c r="AF39" s="135">
        <v>0</v>
      </c>
      <c r="AG39" s="135">
        <v>0</v>
      </c>
      <c r="AH39" s="226">
        <v>0</v>
      </c>
      <c r="AI39" s="225">
        <v>0</v>
      </c>
      <c r="AJ39" s="135">
        <v>0</v>
      </c>
      <c r="AK39" s="135">
        <v>0</v>
      </c>
      <c r="AL39" s="135">
        <v>0</v>
      </c>
      <c r="AM39" s="135">
        <v>0</v>
      </c>
      <c r="AN39" s="226">
        <v>0</v>
      </c>
      <c r="AO39" s="136">
        <f t="shared" si="0"/>
        <v>1</v>
      </c>
      <c r="AP39" s="137">
        <f t="shared" si="1"/>
        <v>133.5</v>
      </c>
      <c r="AQ39" s="243">
        <v>25</v>
      </c>
      <c r="AR39" s="208"/>
      <c r="AS39" s="141"/>
      <c r="AT39" s="141"/>
      <c r="AU39" s="141"/>
      <c r="AV39" s="141"/>
      <c r="AW39" s="316"/>
      <c r="AX39" s="208"/>
      <c r="AY39" s="141"/>
      <c r="AZ39" s="141"/>
      <c r="BA39" s="141"/>
      <c r="BB39" s="141"/>
      <c r="BC39" s="205"/>
      <c r="BD39" s="194"/>
      <c r="BE39" s="141"/>
      <c r="BF39" s="141"/>
      <c r="BG39" s="141"/>
      <c r="BH39" s="141"/>
      <c r="BI39" s="205"/>
      <c r="BJ39" s="194"/>
      <c r="BK39" s="141"/>
      <c r="BL39" s="141"/>
      <c r="BM39" s="141"/>
      <c r="BN39" s="141"/>
      <c r="BO39" s="195"/>
      <c r="BP39" s="194">
        <v>0</v>
      </c>
      <c r="BQ39" s="141">
        <v>0</v>
      </c>
      <c r="BR39" s="141">
        <v>0</v>
      </c>
      <c r="BS39" s="141">
        <v>0</v>
      </c>
      <c r="BT39" s="141">
        <v>0</v>
      </c>
      <c r="BU39" s="195">
        <v>0</v>
      </c>
      <c r="BV39" s="194">
        <v>0</v>
      </c>
      <c r="BW39" s="141">
        <v>0</v>
      </c>
      <c r="BX39" s="141">
        <v>0</v>
      </c>
      <c r="BY39" s="141">
        <v>0</v>
      </c>
      <c r="BZ39" s="141">
        <v>0</v>
      </c>
      <c r="CA39" s="195">
        <v>0</v>
      </c>
      <c r="CB39" s="188">
        <f t="shared" si="2"/>
        <v>0</v>
      </c>
      <c r="CC39" s="319">
        <f t="shared" si="3"/>
        <v>0</v>
      </c>
      <c r="CD39" s="149">
        <f t="shared" si="4"/>
        <v>1</v>
      </c>
      <c r="CE39" s="323">
        <f t="shared" si="5"/>
        <v>133.5</v>
      </c>
      <c r="CF39" s="141">
        <f t="shared" si="6"/>
        <v>0</v>
      </c>
      <c r="CG39" s="141">
        <f t="shared" si="7"/>
        <v>0</v>
      </c>
      <c r="CH39" s="141">
        <f t="shared" si="8"/>
        <v>1</v>
      </c>
      <c r="CI39" s="141">
        <f t="shared" si="9"/>
        <v>0</v>
      </c>
      <c r="CJ39" s="141">
        <f t="shared" si="10"/>
        <v>0</v>
      </c>
      <c r="CK39" s="133"/>
    </row>
    <row r="40" spans="1:89" s="83" customFormat="1" ht="16.5">
      <c r="A40" s="269">
        <v>24</v>
      </c>
      <c r="B40" s="257"/>
      <c r="C40" s="293" t="s">
        <v>101</v>
      </c>
      <c r="D40" s="302" t="s">
        <v>64</v>
      </c>
      <c r="E40" s="231"/>
      <c r="F40" s="135"/>
      <c r="G40" s="135"/>
      <c r="H40" s="135"/>
      <c r="I40" s="135"/>
      <c r="J40" s="226"/>
      <c r="K40" s="225"/>
      <c r="L40" s="135"/>
      <c r="M40" s="135"/>
      <c r="N40" s="115"/>
      <c r="O40" s="142"/>
      <c r="P40" s="226"/>
      <c r="Q40" s="231"/>
      <c r="R40" s="135"/>
      <c r="S40" s="135"/>
      <c r="T40" s="135"/>
      <c r="U40" s="135"/>
      <c r="V40" s="216"/>
      <c r="W40" s="225"/>
      <c r="X40" s="135"/>
      <c r="Y40" s="135"/>
      <c r="Z40" s="135"/>
      <c r="AA40" s="135"/>
      <c r="AB40" s="226"/>
      <c r="AC40" s="225">
        <v>0</v>
      </c>
      <c r="AD40" s="135">
        <v>0</v>
      </c>
      <c r="AE40" s="135">
        <v>0</v>
      </c>
      <c r="AF40" s="135">
        <v>0</v>
      </c>
      <c r="AG40" s="135">
        <v>0</v>
      </c>
      <c r="AH40" s="226">
        <v>0</v>
      </c>
      <c r="AI40" s="225">
        <v>0</v>
      </c>
      <c r="AJ40" s="135">
        <v>0</v>
      </c>
      <c r="AK40" s="135">
        <v>0</v>
      </c>
      <c r="AL40" s="135">
        <v>0</v>
      </c>
      <c r="AM40" s="135">
        <v>0</v>
      </c>
      <c r="AN40" s="226">
        <v>0</v>
      </c>
      <c r="AO40" s="136">
        <f aca="true" t="shared" si="11" ref="AO40:AO50">SUM(E40:I40,K40:O40,Q40:U40,W40:AA40,AC40:AG40,AI40:AM40)</f>
        <v>0</v>
      </c>
      <c r="AP40" s="137">
        <f aca="true" t="shared" si="12" ref="AP40:AP50">SUM(J40,P40,V40,AB40,AH40,AN40)</f>
        <v>0</v>
      </c>
      <c r="AQ40" s="243"/>
      <c r="AR40" s="208"/>
      <c r="AS40" s="141"/>
      <c r="AT40" s="141">
        <v>1</v>
      </c>
      <c r="AU40" s="141"/>
      <c r="AV40" s="141"/>
      <c r="AW40" s="316">
        <v>120</v>
      </c>
      <c r="AX40" s="208"/>
      <c r="AY40" s="141"/>
      <c r="AZ40" s="141"/>
      <c r="BA40" s="141"/>
      <c r="BB40" s="141"/>
      <c r="BC40" s="205"/>
      <c r="BD40" s="194"/>
      <c r="BE40" s="141"/>
      <c r="BF40" s="141"/>
      <c r="BG40" s="141"/>
      <c r="BH40" s="141"/>
      <c r="BI40" s="205"/>
      <c r="BJ40" s="194"/>
      <c r="BK40" s="141"/>
      <c r="BL40" s="141"/>
      <c r="BM40" s="141"/>
      <c r="BN40" s="141"/>
      <c r="BO40" s="195"/>
      <c r="BP40" s="194">
        <v>0</v>
      </c>
      <c r="BQ40" s="141">
        <v>0</v>
      </c>
      <c r="BR40" s="141">
        <v>0</v>
      </c>
      <c r="BS40" s="141">
        <v>0</v>
      </c>
      <c r="BT40" s="141">
        <v>0</v>
      </c>
      <c r="BU40" s="195">
        <v>0</v>
      </c>
      <c r="BV40" s="194">
        <v>0</v>
      </c>
      <c r="BW40" s="141">
        <v>0</v>
      </c>
      <c r="BX40" s="141">
        <v>0</v>
      </c>
      <c r="BY40" s="141">
        <v>0</v>
      </c>
      <c r="BZ40" s="141">
        <v>0</v>
      </c>
      <c r="CA40" s="195">
        <v>0</v>
      </c>
      <c r="CB40" s="188">
        <f aca="true" t="shared" si="13" ref="CB40:CB50">SUM(AR40:AV40,AX40:BB40,BD40:BH40,BJ40:BN40,BP40:BT40,BV40:BZ40)</f>
        <v>1</v>
      </c>
      <c r="CC40" s="319">
        <f aca="true" t="shared" si="14" ref="CC40:CC50">SUM(AW40,BC40,BI40,BO40,BU40,CA40)</f>
        <v>120</v>
      </c>
      <c r="CD40" s="149">
        <f aca="true" t="shared" si="15" ref="CD40:CD50">SUM(AO40,CB40)</f>
        <v>1</v>
      </c>
      <c r="CE40" s="323">
        <f aca="true" t="shared" si="16" ref="CE40:CE50">SUM(AP40,CC40)</f>
        <v>120</v>
      </c>
      <c r="CF40" s="141">
        <f t="shared" si="6"/>
        <v>0</v>
      </c>
      <c r="CG40" s="141">
        <f t="shared" si="7"/>
        <v>0</v>
      </c>
      <c r="CH40" s="141">
        <f t="shared" si="8"/>
        <v>1</v>
      </c>
      <c r="CI40" s="141">
        <f t="shared" si="9"/>
        <v>0</v>
      </c>
      <c r="CJ40" s="141">
        <f t="shared" si="10"/>
        <v>0</v>
      </c>
      <c r="CK40" s="133"/>
    </row>
    <row r="41" spans="1:89" s="83" customFormat="1" ht="16.5">
      <c r="A41" s="268">
        <v>9</v>
      </c>
      <c r="B41" s="255"/>
      <c r="C41" s="293" t="s">
        <v>74</v>
      </c>
      <c r="D41" s="300" t="s">
        <v>75</v>
      </c>
      <c r="E41" s="231"/>
      <c r="F41" s="135"/>
      <c r="G41" s="135"/>
      <c r="H41" s="135"/>
      <c r="I41" s="135"/>
      <c r="J41" s="226"/>
      <c r="K41" s="225"/>
      <c r="L41" s="135"/>
      <c r="M41" s="135"/>
      <c r="N41" s="115"/>
      <c r="O41" s="142"/>
      <c r="P41" s="226"/>
      <c r="Q41" s="231"/>
      <c r="R41" s="135"/>
      <c r="S41" s="135"/>
      <c r="T41" s="135"/>
      <c r="U41" s="135"/>
      <c r="V41" s="216"/>
      <c r="W41" s="225"/>
      <c r="X41" s="135"/>
      <c r="Y41" s="135"/>
      <c r="Z41" s="135"/>
      <c r="AA41" s="135"/>
      <c r="AB41" s="226"/>
      <c r="AC41" s="225">
        <v>0</v>
      </c>
      <c r="AD41" s="135">
        <v>0</v>
      </c>
      <c r="AE41" s="135">
        <v>0</v>
      </c>
      <c r="AF41" s="135">
        <v>0</v>
      </c>
      <c r="AG41" s="135">
        <v>0</v>
      </c>
      <c r="AH41" s="226">
        <v>0</v>
      </c>
      <c r="AI41" s="225">
        <v>0</v>
      </c>
      <c r="AJ41" s="135">
        <v>0</v>
      </c>
      <c r="AK41" s="135">
        <v>0</v>
      </c>
      <c r="AL41" s="135">
        <v>0</v>
      </c>
      <c r="AM41" s="135">
        <v>0</v>
      </c>
      <c r="AN41" s="226">
        <v>0</v>
      </c>
      <c r="AO41" s="136">
        <f t="shared" si="11"/>
        <v>0</v>
      </c>
      <c r="AP41" s="137">
        <f t="shared" si="12"/>
        <v>0</v>
      </c>
      <c r="AQ41" s="243"/>
      <c r="AR41" s="208"/>
      <c r="AS41" s="141"/>
      <c r="AT41" s="141"/>
      <c r="AU41" s="141"/>
      <c r="AV41" s="141"/>
      <c r="AW41" s="316"/>
      <c r="AX41" s="208"/>
      <c r="AY41" s="141"/>
      <c r="AZ41" s="141"/>
      <c r="BA41" s="141"/>
      <c r="BB41" s="141"/>
      <c r="BC41" s="205"/>
      <c r="BD41" s="194"/>
      <c r="BE41" s="141"/>
      <c r="BF41" s="141"/>
      <c r="BG41" s="141"/>
      <c r="BH41" s="141"/>
      <c r="BI41" s="205"/>
      <c r="BJ41" s="194"/>
      <c r="BK41" s="141"/>
      <c r="BL41" s="141"/>
      <c r="BM41" s="141"/>
      <c r="BN41" s="141"/>
      <c r="BO41" s="195"/>
      <c r="BP41" s="194">
        <v>0</v>
      </c>
      <c r="BQ41" s="141">
        <v>0</v>
      </c>
      <c r="BR41" s="141">
        <v>0</v>
      </c>
      <c r="BS41" s="141">
        <v>0</v>
      </c>
      <c r="BT41" s="141">
        <v>0</v>
      </c>
      <c r="BU41" s="195">
        <v>0</v>
      </c>
      <c r="BV41" s="194">
        <v>0</v>
      </c>
      <c r="BW41" s="141">
        <v>0</v>
      </c>
      <c r="BX41" s="141">
        <v>0</v>
      </c>
      <c r="BY41" s="141">
        <v>0</v>
      </c>
      <c r="BZ41" s="141">
        <v>0</v>
      </c>
      <c r="CA41" s="195">
        <v>0</v>
      </c>
      <c r="CB41" s="188">
        <f t="shared" si="13"/>
        <v>0</v>
      </c>
      <c r="CC41" s="319">
        <f t="shared" si="14"/>
        <v>0</v>
      </c>
      <c r="CD41" s="149">
        <f t="shared" si="15"/>
        <v>0</v>
      </c>
      <c r="CE41" s="323">
        <f t="shared" si="16"/>
        <v>0</v>
      </c>
      <c r="CF41" s="141">
        <f t="shared" si="6"/>
        <v>0</v>
      </c>
      <c r="CG41" s="141">
        <f t="shared" si="7"/>
        <v>0</v>
      </c>
      <c r="CH41" s="141">
        <f t="shared" si="8"/>
        <v>0</v>
      </c>
      <c r="CI41" s="141">
        <f t="shared" si="9"/>
        <v>0</v>
      </c>
      <c r="CJ41" s="141">
        <f t="shared" si="10"/>
        <v>0</v>
      </c>
      <c r="CK41" s="133"/>
    </row>
    <row r="42" spans="1:89" s="83" customFormat="1" ht="16.5">
      <c r="A42" s="268">
        <v>11</v>
      </c>
      <c r="B42" s="255"/>
      <c r="C42" s="295" t="s">
        <v>77</v>
      </c>
      <c r="D42" s="301" t="s">
        <v>78</v>
      </c>
      <c r="E42" s="231"/>
      <c r="F42" s="135"/>
      <c r="G42" s="135"/>
      <c r="H42" s="135"/>
      <c r="I42" s="135"/>
      <c r="J42" s="226"/>
      <c r="K42" s="225"/>
      <c r="L42" s="135"/>
      <c r="M42" s="135"/>
      <c r="N42" s="115"/>
      <c r="O42" s="142"/>
      <c r="P42" s="226"/>
      <c r="Q42" s="231"/>
      <c r="R42" s="135"/>
      <c r="S42" s="135"/>
      <c r="T42" s="135"/>
      <c r="U42" s="135"/>
      <c r="V42" s="216"/>
      <c r="W42" s="225"/>
      <c r="X42" s="135"/>
      <c r="Y42" s="135"/>
      <c r="Z42" s="135"/>
      <c r="AA42" s="135"/>
      <c r="AB42" s="226"/>
      <c r="AC42" s="225">
        <v>0</v>
      </c>
      <c r="AD42" s="135">
        <v>0</v>
      </c>
      <c r="AE42" s="135">
        <v>0</v>
      </c>
      <c r="AF42" s="135">
        <v>0</v>
      </c>
      <c r="AG42" s="135">
        <v>0</v>
      </c>
      <c r="AH42" s="226">
        <v>0</v>
      </c>
      <c r="AI42" s="225">
        <v>0</v>
      </c>
      <c r="AJ42" s="135">
        <v>0</v>
      </c>
      <c r="AK42" s="135">
        <v>0</v>
      </c>
      <c r="AL42" s="135">
        <v>0</v>
      </c>
      <c r="AM42" s="135">
        <v>0</v>
      </c>
      <c r="AN42" s="226">
        <v>0</v>
      </c>
      <c r="AO42" s="136">
        <f t="shared" si="11"/>
        <v>0</v>
      </c>
      <c r="AP42" s="137">
        <f t="shared" si="12"/>
        <v>0</v>
      </c>
      <c r="AQ42" s="243"/>
      <c r="AR42" s="208"/>
      <c r="AS42" s="141"/>
      <c r="AT42" s="141"/>
      <c r="AU42" s="141"/>
      <c r="AV42" s="141"/>
      <c r="AW42" s="316"/>
      <c r="AX42" s="208"/>
      <c r="AY42" s="141"/>
      <c r="AZ42" s="141"/>
      <c r="BA42" s="141"/>
      <c r="BB42" s="141"/>
      <c r="BC42" s="205"/>
      <c r="BD42" s="194"/>
      <c r="BE42" s="141"/>
      <c r="BF42" s="141"/>
      <c r="BG42" s="141"/>
      <c r="BH42" s="141"/>
      <c r="BI42" s="205"/>
      <c r="BJ42" s="194"/>
      <c r="BK42" s="141"/>
      <c r="BL42" s="141"/>
      <c r="BM42" s="141"/>
      <c r="BN42" s="141"/>
      <c r="BO42" s="195"/>
      <c r="BP42" s="194">
        <v>0</v>
      </c>
      <c r="BQ42" s="141">
        <v>0</v>
      </c>
      <c r="BR42" s="141">
        <v>0</v>
      </c>
      <c r="BS42" s="141">
        <v>0</v>
      </c>
      <c r="BT42" s="141">
        <v>0</v>
      </c>
      <c r="BU42" s="195">
        <v>0</v>
      </c>
      <c r="BV42" s="194">
        <v>0</v>
      </c>
      <c r="BW42" s="141">
        <v>0</v>
      </c>
      <c r="BX42" s="141">
        <v>0</v>
      </c>
      <c r="BY42" s="141">
        <v>0</v>
      </c>
      <c r="BZ42" s="141">
        <v>0</v>
      </c>
      <c r="CA42" s="195">
        <v>0</v>
      </c>
      <c r="CB42" s="188">
        <f t="shared" si="13"/>
        <v>0</v>
      </c>
      <c r="CC42" s="319">
        <f t="shared" si="14"/>
        <v>0</v>
      </c>
      <c r="CD42" s="149">
        <f t="shared" si="15"/>
        <v>0</v>
      </c>
      <c r="CE42" s="323">
        <f t="shared" si="16"/>
        <v>0</v>
      </c>
      <c r="CF42" s="141">
        <f t="shared" si="6"/>
        <v>0</v>
      </c>
      <c r="CG42" s="141">
        <f t="shared" si="7"/>
        <v>0</v>
      </c>
      <c r="CH42" s="141">
        <f t="shared" si="8"/>
        <v>0</v>
      </c>
      <c r="CI42" s="141">
        <f t="shared" si="9"/>
        <v>0</v>
      </c>
      <c r="CJ42" s="141">
        <f t="shared" si="10"/>
        <v>0</v>
      </c>
      <c r="CK42" s="133"/>
    </row>
    <row r="43" spans="1:89" s="83" customFormat="1" ht="16.5">
      <c r="A43" s="269">
        <v>12</v>
      </c>
      <c r="B43" s="257"/>
      <c r="C43" s="294" t="s">
        <v>79</v>
      </c>
      <c r="D43" s="303" t="s">
        <v>75</v>
      </c>
      <c r="E43" s="231"/>
      <c r="F43" s="135"/>
      <c r="G43" s="135"/>
      <c r="H43" s="135"/>
      <c r="I43" s="135"/>
      <c r="J43" s="226"/>
      <c r="K43" s="225"/>
      <c r="L43" s="135"/>
      <c r="M43" s="135"/>
      <c r="N43" s="115"/>
      <c r="O43" s="142"/>
      <c r="P43" s="226"/>
      <c r="Q43" s="231"/>
      <c r="R43" s="135"/>
      <c r="S43" s="135"/>
      <c r="T43" s="135"/>
      <c r="U43" s="135"/>
      <c r="V43" s="216"/>
      <c r="W43" s="225"/>
      <c r="X43" s="135"/>
      <c r="Y43" s="135"/>
      <c r="Z43" s="135"/>
      <c r="AA43" s="135"/>
      <c r="AB43" s="226"/>
      <c r="AC43" s="225">
        <v>0</v>
      </c>
      <c r="AD43" s="135">
        <v>0</v>
      </c>
      <c r="AE43" s="135">
        <v>0</v>
      </c>
      <c r="AF43" s="135">
        <v>0</v>
      </c>
      <c r="AG43" s="135">
        <v>0</v>
      </c>
      <c r="AH43" s="226">
        <v>0</v>
      </c>
      <c r="AI43" s="225">
        <v>0</v>
      </c>
      <c r="AJ43" s="135">
        <v>0</v>
      </c>
      <c r="AK43" s="135">
        <v>0</v>
      </c>
      <c r="AL43" s="135">
        <v>0</v>
      </c>
      <c r="AM43" s="135">
        <v>0</v>
      </c>
      <c r="AN43" s="226">
        <v>0</v>
      </c>
      <c r="AO43" s="136">
        <f t="shared" si="11"/>
        <v>0</v>
      </c>
      <c r="AP43" s="137">
        <f t="shared" si="12"/>
        <v>0</v>
      </c>
      <c r="AQ43" s="243"/>
      <c r="AR43" s="208"/>
      <c r="AS43" s="141"/>
      <c r="AT43" s="141"/>
      <c r="AU43" s="141"/>
      <c r="AV43" s="141"/>
      <c r="AW43" s="316"/>
      <c r="AX43" s="208"/>
      <c r="AY43" s="141"/>
      <c r="AZ43" s="141"/>
      <c r="BA43" s="141"/>
      <c r="BB43" s="141"/>
      <c r="BC43" s="205"/>
      <c r="BD43" s="194"/>
      <c r="BE43" s="141"/>
      <c r="BF43" s="141"/>
      <c r="BG43" s="141"/>
      <c r="BH43" s="141"/>
      <c r="BI43" s="205"/>
      <c r="BJ43" s="194"/>
      <c r="BK43" s="141"/>
      <c r="BL43" s="141"/>
      <c r="BM43" s="141"/>
      <c r="BN43" s="141"/>
      <c r="BO43" s="195"/>
      <c r="BP43" s="194">
        <v>0</v>
      </c>
      <c r="BQ43" s="141">
        <v>0</v>
      </c>
      <c r="BR43" s="141">
        <v>0</v>
      </c>
      <c r="BS43" s="141">
        <v>0</v>
      </c>
      <c r="BT43" s="141">
        <v>0</v>
      </c>
      <c r="BU43" s="195">
        <v>0</v>
      </c>
      <c r="BV43" s="194">
        <v>0</v>
      </c>
      <c r="BW43" s="141">
        <v>0</v>
      </c>
      <c r="BX43" s="141">
        <v>0</v>
      </c>
      <c r="BY43" s="141">
        <v>0</v>
      </c>
      <c r="BZ43" s="141">
        <v>0</v>
      </c>
      <c r="CA43" s="195">
        <v>0</v>
      </c>
      <c r="CB43" s="188">
        <f t="shared" si="13"/>
        <v>0</v>
      </c>
      <c r="CC43" s="319">
        <f t="shared" si="14"/>
        <v>0</v>
      </c>
      <c r="CD43" s="149">
        <f t="shared" si="15"/>
        <v>0</v>
      </c>
      <c r="CE43" s="323">
        <f t="shared" si="16"/>
        <v>0</v>
      </c>
      <c r="CF43" s="141">
        <f t="shared" si="6"/>
        <v>0</v>
      </c>
      <c r="CG43" s="141">
        <f t="shared" si="7"/>
        <v>0</v>
      </c>
      <c r="CH43" s="141">
        <f t="shared" si="8"/>
        <v>0</v>
      </c>
      <c r="CI43" s="141">
        <f t="shared" si="9"/>
        <v>0</v>
      </c>
      <c r="CJ43" s="141">
        <f t="shared" si="10"/>
        <v>0</v>
      </c>
      <c r="CK43" s="133"/>
    </row>
    <row r="44" spans="1:89" s="83" customFormat="1" ht="16.5">
      <c r="A44" s="269">
        <v>17</v>
      </c>
      <c r="B44" s="257" t="s">
        <v>88</v>
      </c>
      <c r="C44" s="294" t="s">
        <v>89</v>
      </c>
      <c r="D44" s="303" t="s">
        <v>90</v>
      </c>
      <c r="E44" s="231"/>
      <c r="F44" s="135"/>
      <c r="G44" s="135"/>
      <c r="H44" s="135"/>
      <c r="I44" s="135"/>
      <c r="J44" s="226"/>
      <c r="K44" s="225"/>
      <c r="L44" s="135"/>
      <c r="M44" s="135"/>
      <c r="N44" s="115"/>
      <c r="O44" s="142"/>
      <c r="P44" s="226"/>
      <c r="Q44" s="231"/>
      <c r="R44" s="135"/>
      <c r="S44" s="135"/>
      <c r="T44" s="135"/>
      <c r="U44" s="135"/>
      <c r="V44" s="216"/>
      <c r="W44" s="225"/>
      <c r="X44" s="135"/>
      <c r="Y44" s="135"/>
      <c r="Z44" s="135"/>
      <c r="AA44" s="135"/>
      <c r="AB44" s="226"/>
      <c r="AC44" s="225">
        <v>0</v>
      </c>
      <c r="AD44" s="135">
        <v>0</v>
      </c>
      <c r="AE44" s="135">
        <v>0</v>
      </c>
      <c r="AF44" s="135">
        <v>0</v>
      </c>
      <c r="AG44" s="135">
        <v>0</v>
      </c>
      <c r="AH44" s="226">
        <v>0</v>
      </c>
      <c r="AI44" s="225">
        <v>0</v>
      </c>
      <c r="AJ44" s="135">
        <v>0</v>
      </c>
      <c r="AK44" s="135">
        <v>0</v>
      </c>
      <c r="AL44" s="135">
        <v>0</v>
      </c>
      <c r="AM44" s="135">
        <v>0</v>
      </c>
      <c r="AN44" s="226">
        <v>0</v>
      </c>
      <c r="AO44" s="136">
        <f t="shared" si="11"/>
        <v>0</v>
      </c>
      <c r="AP44" s="137">
        <f t="shared" si="12"/>
        <v>0</v>
      </c>
      <c r="AQ44" s="243"/>
      <c r="AR44" s="208"/>
      <c r="AS44" s="141"/>
      <c r="AT44" s="141"/>
      <c r="AU44" s="141"/>
      <c r="AV44" s="141"/>
      <c r="AW44" s="316"/>
      <c r="AX44" s="208"/>
      <c r="AY44" s="141"/>
      <c r="AZ44" s="141"/>
      <c r="BA44" s="141"/>
      <c r="BB44" s="141"/>
      <c r="BC44" s="205"/>
      <c r="BD44" s="194"/>
      <c r="BE44" s="141"/>
      <c r="BF44" s="141"/>
      <c r="BG44" s="141"/>
      <c r="BH44" s="141"/>
      <c r="BI44" s="205"/>
      <c r="BJ44" s="194"/>
      <c r="BK44" s="141"/>
      <c r="BL44" s="141"/>
      <c r="BM44" s="141"/>
      <c r="BN44" s="141"/>
      <c r="BO44" s="195"/>
      <c r="BP44" s="194">
        <v>0</v>
      </c>
      <c r="BQ44" s="141">
        <v>0</v>
      </c>
      <c r="BR44" s="141">
        <v>0</v>
      </c>
      <c r="BS44" s="141">
        <v>0</v>
      </c>
      <c r="BT44" s="141">
        <v>0</v>
      </c>
      <c r="BU44" s="195">
        <v>0</v>
      </c>
      <c r="BV44" s="194">
        <v>0</v>
      </c>
      <c r="BW44" s="141">
        <v>0</v>
      </c>
      <c r="BX44" s="141">
        <v>0</v>
      </c>
      <c r="BY44" s="141">
        <v>0</v>
      </c>
      <c r="BZ44" s="141">
        <v>0</v>
      </c>
      <c r="CA44" s="195">
        <v>0</v>
      </c>
      <c r="CB44" s="188">
        <f t="shared" si="13"/>
        <v>0</v>
      </c>
      <c r="CC44" s="319">
        <f t="shared" si="14"/>
        <v>0</v>
      </c>
      <c r="CD44" s="149">
        <f t="shared" si="15"/>
        <v>0</v>
      </c>
      <c r="CE44" s="323">
        <f t="shared" si="16"/>
        <v>0</v>
      </c>
      <c r="CF44" s="141">
        <f t="shared" si="6"/>
        <v>0</v>
      </c>
      <c r="CG44" s="141">
        <f t="shared" si="7"/>
        <v>0</v>
      </c>
      <c r="CH44" s="141">
        <f t="shared" si="8"/>
        <v>0</v>
      </c>
      <c r="CI44" s="141">
        <f t="shared" si="9"/>
        <v>0</v>
      </c>
      <c r="CJ44" s="141">
        <f t="shared" si="10"/>
        <v>0</v>
      </c>
      <c r="CK44" s="133"/>
    </row>
    <row r="45" spans="1:89" s="83" customFormat="1" ht="16.5">
      <c r="A45" s="269">
        <v>18</v>
      </c>
      <c r="B45" s="257"/>
      <c r="C45" s="293" t="s">
        <v>91</v>
      </c>
      <c r="D45" s="302" t="s">
        <v>92</v>
      </c>
      <c r="E45" s="231"/>
      <c r="F45" s="135"/>
      <c r="G45" s="135"/>
      <c r="H45" s="135"/>
      <c r="I45" s="135"/>
      <c r="J45" s="226"/>
      <c r="K45" s="225"/>
      <c r="L45" s="135"/>
      <c r="M45" s="135"/>
      <c r="N45" s="115"/>
      <c r="O45" s="142"/>
      <c r="P45" s="226"/>
      <c r="Q45" s="231"/>
      <c r="R45" s="135"/>
      <c r="S45" s="135"/>
      <c r="T45" s="135"/>
      <c r="U45" s="135"/>
      <c r="V45" s="216"/>
      <c r="W45" s="225"/>
      <c r="X45" s="135"/>
      <c r="Y45" s="135"/>
      <c r="Z45" s="135"/>
      <c r="AA45" s="135"/>
      <c r="AB45" s="226"/>
      <c r="AC45" s="225">
        <v>0</v>
      </c>
      <c r="AD45" s="135">
        <v>0</v>
      </c>
      <c r="AE45" s="135">
        <v>0</v>
      </c>
      <c r="AF45" s="135">
        <v>0</v>
      </c>
      <c r="AG45" s="135">
        <v>0</v>
      </c>
      <c r="AH45" s="226">
        <v>0</v>
      </c>
      <c r="AI45" s="225">
        <v>0</v>
      </c>
      <c r="AJ45" s="135">
        <v>0</v>
      </c>
      <c r="AK45" s="135">
        <v>0</v>
      </c>
      <c r="AL45" s="135">
        <v>0</v>
      </c>
      <c r="AM45" s="135">
        <v>0</v>
      </c>
      <c r="AN45" s="226">
        <v>0</v>
      </c>
      <c r="AO45" s="136">
        <f t="shared" si="11"/>
        <v>0</v>
      </c>
      <c r="AP45" s="137">
        <f t="shared" si="12"/>
        <v>0</v>
      </c>
      <c r="AQ45" s="243"/>
      <c r="AR45" s="208"/>
      <c r="AS45" s="141"/>
      <c r="AT45" s="141"/>
      <c r="AU45" s="141"/>
      <c r="AV45" s="141"/>
      <c r="AW45" s="316"/>
      <c r="AX45" s="208"/>
      <c r="AY45" s="141"/>
      <c r="AZ45" s="141"/>
      <c r="BA45" s="141"/>
      <c r="BB45" s="141"/>
      <c r="BC45" s="205"/>
      <c r="BD45" s="194"/>
      <c r="BE45" s="141"/>
      <c r="BF45" s="141"/>
      <c r="BG45" s="141"/>
      <c r="BH45" s="141"/>
      <c r="BI45" s="205"/>
      <c r="BJ45" s="194"/>
      <c r="BK45" s="141"/>
      <c r="BL45" s="141"/>
      <c r="BM45" s="141"/>
      <c r="BN45" s="141"/>
      <c r="BO45" s="195"/>
      <c r="BP45" s="194">
        <v>0</v>
      </c>
      <c r="BQ45" s="141">
        <v>0</v>
      </c>
      <c r="BR45" s="141">
        <v>0</v>
      </c>
      <c r="BS45" s="141">
        <v>0</v>
      </c>
      <c r="BT45" s="141">
        <v>0</v>
      </c>
      <c r="BU45" s="195">
        <v>0</v>
      </c>
      <c r="BV45" s="194">
        <v>0</v>
      </c>
      <c r="BW45" s="141">
        <v>0</v>
      </c>
      <c r="BX45" s="141">
        <v>0</v>
      </c>
      <c r="BY45" s="141">
        <v>0</v>
      </c>
      <c r="BZ45" s="141">
        <v>0</v>
      </c>
      <c r="CA45" s="195">
        <v>0</v>
      </c>
      <c r="CB45" s="188">
        <f t="shared" si="13"/>
        <v>0</v>
      </c>
      <c r="CC45" s="319">
        <f t="shared" si="14"/>
        <v>0</v>
      </c>
      <c r="CD45" s="149">
        <f t="shared" si="15"/>
        <v>0</v>
      </c>
      <c r="CE45" s="323">
        <f t="shared" si="16"/>
        <v>0</v>
      </c>
      <c r="CF45" s="141">
        <f t="shared" si="6"/>
        <v>0</v>
      </c>
      <c r="CG45" s="141">
        <f t="shared" si="7"/>
        <v>0</v>
      </c>
      <c r="CH45" s="141">
        <f t="shared" si="8"/>
        <v>0</v>
      </c>
      <c r="CI45" s="141">
        <f t="shared" si="9"/>
        <v>0</v>
      </c>
      <c r="CJ45" s="141">
        <f t="shared" si="10"/>
        <v>0</v>
      </c>
      <c r="CK45" s="133"/>
    </row>
    <row r="46" spans="1:89" s="83" customFormat="1" ht="16.5">
      <c r="A46" s="269">
        <v>22</v>
      </c>
      <c r="B46" s="257"/>
      <c r="C46" s="294" t="s">
        <v>99</v>
      </c>
      <c r="D46" s="318" t="s">
        <v>90</v>
      </c>
      <c r="E46" s="231"/>
      <c r="F46" s="135"/>
      <c r="G46" s="135"/>
      <c r="H46" s="135"/>
      <c r="I46" s="135"/>
      <c r="J46" s="226"/>
      <c r="K46" s="225"/>
      <c r="L46" s="135"/>
      <c r="M46" s="135"/>
      <c r="N46" s="115"/>
      <c r="O46" s="142"/>
      <c r="P46" s="226"/>
      <c r="Q46" s="231"/>
      <c r="R46" s="135"/>
      <c r="S46" s="135"/>
      <c r="T46" s="135"/>
      <c r="U46" s="135"/>
      <c r="V46" s="216"/>
      <c r="W46" s="225"/>
      <c r="X46" s="135"/>
      <c r="Y46" s="135"/>
      <c r="Z46" s="135"/>
      <c r="AA46" s="135"/>
      <c r="AB46" s="226"/>
      <c r="AC46" s="225">
        <v>0</v>
      </c>
      <c r="AD46" s="135">
        <v>0</v>
      </c>
      <c r="AE46" s="135">
        <v>0</v>
      </c>
      <c r="AF46" s="135">
        <v>0</v>
      </c>
      <c r="AG46" s="135">
        <v>0</v>
      </c>
      <c r="AH46" s="226">
        <v>0</v>
      </c>
      <c r="AI46" s="225">
        <v>0</v>
      </c>
      <c r="AJ46" s="135">
        <v>0</v>
      </c>
      <c r="AK46" s="135">
        <v>0</v>
      </c>
      <c r="AL46" s="135">
        <v>0</v>
      </c>
      <c r="AM46" s="135">
        <v>0</v>
      </c>
      <c r="AN46" s="226">
        <v>0</v>
      </c>
      <c r="AO46" s="136">
        <f t="shared" si="11"/>
        <v>0</v>
      </c>
      <c r="AP46" s="137">
        <f t="shared" si="12"/>
        <v>0</v>
      </c>
      <c r="AQ46" s="243"/>
      <c r="AR46" s="208"/>
      <c r="AS46" s="141"/>
      <c r="AT46" s="141"/>
      <c r="AU46" s="141"/>
      <c r="AV46" s="141"/>
      <c r="AW46" s="316"/>
      <c r="AX46" s="208"/>
      <c r="AY46" s="141"/>
      <c r="AZ46" s="141"/>
      <c r="BA46" s="141"/>
      <c r="BB46" s="141"/>
      <c r="BC46" s="205"/>
      <c r="BD46" s="194"/>
      <c r="BE46" s="141"/>
      <c r="BF46" s="141"/>
      <c r="BG46" s="141"/>
      <c r="BH46" s="141"/>
      <c r="BI46" s="205"/>
      <c r="BJ46" s="194"/>
      <c r="BK46" s="141"/>
      <c r="BL46" s="141"/>
      <c r="BM46" s="141"/>
      <c r="BN46" s="141"/>
      <c r="BO46" s="195"/>
      <c r="BP46" s="194">
        <v>0</v>
      </c>
      <c r="BQ46" s="141">
        <v>0</v>
      </c>
      <c r="BR46" s="141">
        <v>0</v>
      </c>
      <c r="BS46" s="141">
        <v>0</v>
      </c>
      <c r="BT46" s="141">
        <v>0</v>
      </c>
      <c r="BU46" s="195">
        <v>0</v>
      </c>
      <c r="BV46" s="194">
        <v>0</v>
      </c>
      <c r="BW46" s="141">
        <v>0</v>
      </c>
      <c r="BX46" s="141">
        <v>0</v>
      </c>
      <c r="BY46" s="141">
        <v>0</v>
      </c>
      <c r="BZ46" s="141">
        <v>0</v>
      </c>
      <c r="CA46" s="195">
        <v>0</v>
      </c>
      <c r="CB46" s="188">
        <f t="shared" si="13"/>
        <v>0</v>
      </c>
      <c r="CC46" s="319">
        <f t="shared" si="14"/>
        <v>0</v>
      </c>
      <c r="CD46" s="149">
        <f t="shared" si="15"/>
        <v>0</v>
      </c>
      <c r="CE46" s="323">
        <f t="shared" si="16"/>
        <v>0</v>
      </c>
      <c r="CF46" s="141">
        <f t="shared" si="6"/>
        <v>0</v>
      </c>
      <c r="CG46" s="141">
        <f t="shared" si="7"/>
        <v>0</v>
      </c>
      <c r="CH46" s="141">
        <f t="shared" si="8"/>
        <v>0</v>
      </c>
      <c r="CI46" s="141">
        <f t="shared" si="9"/>
        <v>0</v>
      </c>
      <c r="CJ46" s="141">
        <f t="shared" si="10"/>
        <v>0</v>
      </c>
      <c r="CK46" s="133"/>
    </row>
    <row r="47" spans="1:89" s="83" customFormat="1" ht="16.5">
      <c r="A47" s="268" t="s">
        <v>130</v>
      </c>
      <c r="B47" s="259" t="s">
        <v>131</v>
      </c>
      <c r="C47" s="294" t="s">
        <v>132</v>
      </c>
      <c r="D47" s="312" t="s">
        <v>133</v>
      </c>
      <c r="E47" s="231"/>
      <c r="F47" s="135"/>
      <c r="G47" s="135"/>
      <c r="H47" s="135"/>
      <c r="I47" s="135"/>
      <c r="J47" s="226"/>
      <c r="K47" s="225"/>
      <c r="L47" s="135"/>
      <c r="M47" s="135"/>
      <c r="N47" s="115"/>
      <c r="O47" s="142"/>
      <c r="P47" s="226"/>
      <c r="Q47" s="231"/>
      <c r="R47" s="135"/>
      <c r="S47" s="135"/>
      <c r="T47" s="135"/>
      <c r="U47" s="135"/>
      <c r="V47" s="216"/>
      <c r="W47" s="225"/>
      <c r="X47" s="135"/>
      <c r="Y47" s="135"/>
      <c r="Z47" s="135"/>
      <c r="AA47" s="135"/>
      <c r="AB47" s="226"/>
      <c r="AC47" s="225">
        <v>0</v>
      </c>
      <c r="AD47" s="135">
        <v>0</v>
      </c>
      <c r="AE47" s="135">
        <v>0</v>
      </c>
      <c r="AF47" s="135">
        <v>0</v>
      </c>
      <c r="AG47" s="135">
        <v>0</v>
      </c>
      <c r="AH47" s="226">
        <v>0</v>
      </c>
      <c r="AI47" s="225">
        <v>0</v>
      </c>
      <c r="AJ47" s="135">
        <v>0</v>
      </c>
      <c r="AK47" s="135">
        <v>0</v>
      </c>
      <c r="AL47" s="135">
        <v>0</v>
      </c>
      <c r="AM47" s="135">
        <v>0</v>
      </c>
      <c r="AN47" s="226">
        <v>0</v>
      </c>
      <c r="AO47" s="136">
        <f t="shared" si="11"/>
        <v>0</v>
      </c>
      <c r="AP47" s="137">
        <f t="shared" si="12"/>
        <v>0</v>
      </c>
      <c r="AQ47" s="243"/>
      <c r="AR47" s="208"/>
      <c r="AS47" s="141"/>
      <c r="AT47" s="141"/>
      <c r="AU47" s="141"/>
      <c r="AV47" s="141"/>
      <c r="AW47" s="316"/>
      <c r="AX47" s="208"/>
      <c r="AY47" s="141"/>
      <c r="AZ47" s="141"/>
      <c r="BA47" s="141"/>
      <c r="BB47" s="141"/>
      <c r="BC47" s="205"/>
      <c r="BD47" s="194"/>
      <c r="BE47" s="141"/>
      <c r="BF47" s="141"/>
      <c r="BG47" s="141"/>
      <c r="BH47" s="141"/>
      <c r="BI47" s="205"/>
      <c r="BJ47" s="194"/>
      <c r="BK47" s="141"/>
      <c r="BL47" s="141"/>
      <c r="BM47" s="141"/>
      <c r="BN47" s="141"/>
      <c r="BO47" s="195"/>
      <c r="BP47" s="194">
        <v>0</v>
      </c>
      <c r="BQ47" s="141">
        <v>0</v>
      </c>
      <c r="BR47" s="141">
        <v>0</v>
      </c>
      <c r="BS47" s="141">
        <v>0</v>
      </c>
      <c r="BT47" s="141">
        <v>0</v>
      </c>
      <c r="BU47" s="195">
        <v>0</v>
      </c>
      <c r="BV47" s="194">
        <v>0</v>
      </c>
      <c r="BW47" s="141">
        <v>0</v>
      </c>
      <c r="BX47" s="141">
        <v>0</v>
      </c>
      <c r="BY47" s="141">
        <v>0</v>
      </c>
      <c r="BZ47" s="141">
        <v>0</v>
      </c>
      <c r="CA47" s="195">
        <v>0</v>
      </c>
      <c r="CB47" s="188">
        <f t="shared" si="13"/>
        <v>0</v>
      </c>
      <c r="CC47" s="319">
        <f t="shared" si="14"/>
        <v>0</v>
      </c>
      <c r="CD47" s="149">
        <f t="shared" si="15"/>
        <v>0</v>
      </c>
      <c r="CE47" s="323">
        <f t="shared" si="16"/>
        <v>0</v>
      </c>
      <c r="CF47" s="141">
        <f t="shared" si="6"/>
        <v>0</v>
      </c>
      <c r="CG47" s="141">
        <f t="shared" si="7"/>
        <v>0</v>
      </c>
      <c r="CH47" s="141">
        <f t="shared" si="8"/>
        <v>0</v>
      </c>
      <c r="CI47" s="141">
        <f t="shared" si="9"/>
        <v>0</v>
      </c>
      <c r="CJ47" s="141">
        <f t="shared" si="10"/>
        <v>0</v>
      </c>
      <c r="CK47" s="133"/>
    </row>
    <row r="48" spans="1:89" s="83" customFormat="1" ht="16.5">
      <c r="A48" s="268" t="s">
        <v>138</v>
      </c>
      <c r="B48" s="297" t="s">
        <v>139</v>
      </c>
      <c r="C48" s="294" t="s">
        <v>140</v>
      </c>
      <c r="D48" s="311" t="s">
        <v>90</v>
      </c>
      <c r="E48" s="231"/>
      <c r="F48" s="135"/>
      <c r="G48" s="135"/>
      <c r="H48" s="135"/>
      <c r="I48" s="135"/>
      <c r="J48" s="226"/>
      <c r="K48" s="225"/>
      <c r="L48" s="135"/>
      <c r="M48" s="135"/>
      <c r="N48" s="115"/>
      <c r="O48" s="142"/>
      <c r="P48" s="226"/>
      <c r="Q48" s="231"/>
      <c r="R48" s="135"/>
      <c r="S48" s="135"/>
      <c r="T48" s="135"/>
      <c r="U48" s="135"/>
      <c r="V48" s="216"/>
      <c r="W48" s="225"/>
      <c r="X48" s="135"/>
      <c r="Y48" s="135"/>
      <c r="Z48" s="135"/>
      <c r="AA48" s="135"/>
      <c r="AB48" s="226"/>
      <c r="AC48" s="225">
        <v>0</v>
      </c>
      <c r="AD48" s="135">
        <v>0</v>
      </c>
      <c r="AE48" s="135">
        <v>0</v>
      </c>
      <c r="AF48" s="135">
        <v>0</v>
      </c>
      <c r="AG48" s="135">
        <v>0</v>
      </c>
      <c r="AH48" s="226">
        <v>0</v>
      </c>
      <c r="AI48" s="225">
        <v>0</v>
      </c>
      <c r="AJ48" s="135">
        <v>0</v>
      </c>
      <c r="AK48" s="135">
        <v>0</v>
      </c>
      <c r="AL48" s="135">
        <v>0</v>
      </c>
      <c r="AM48" s="135">
        <v>0</v>
      </c>
      <c r="AN48" s="226">
        <v>0</v>
      </c>
      <c r="AO48" s="136">
        <f t="shared" si="11"/>
        <v>0</v>
      </c>
      <c r="AP48" s="137">
        <f t="shared" si="12"/>
        <v>0</v>
      </c>
      <c r="AQ48" s="243"/>
      <c r="AR48" s="208"/>
      <c r="AS48" s="141"/>
      <c r="AT48" s="141"/>
      <c r="AU48" s="141"/>
      <c r="AV48" s="141"/>
      <c r="AW48" s="316"/>
      <c r="AX48" s="208"/>
      <c r="AY48" s="141"/>
      <c r="AZ48" s="141"/>
      <c r="BA48" s="141"/>
      <c r="BB48" s="141"/>
      <c r="BC48" s="205"/>
      <c r="BD48" s="194"/>
      <c r="BE48" s="141"/>
      <c r="BF48" s="141"/>
      <c r="BG48" s="141"/>
      <c r="BH48" s="141"/>
      <c r="BI48" s="205"/>
      <c r="BJ48" s="194"/>
      <c r="BK48" s="141"/>
      <c r="BL48" s="141"/>
      <c r="BM48" s="141"/>
      <c r="BN48" s="141"/>
      <c r="BO48" s="195"/>
      <c r="BP48" s="194">
        <v>0</v>
      </c>
      <c r="BQ48" s="141">
        <v>0</v>
      </c>
      <c r="BR48" s="141">
        <v>0</v>
      </c>
      <c r="BS48" s="141">
        <v>0</v>
      </c>
      <c r="BT48" s="141">
        <v>0</v>
      </c>
      <c r="BU48" s="195">
        <v>0</v>
      </c>
      <c r="BV48" s="194">
        <v>0</v>
      </c>
      <c r="BW48" s="141">
        <v>0</v>
      </c>
      <c r="BX48" s="141">
        <v>0</v>
      </c>
      <c r="BY48" s="141">
        <v>0</v>
      </c>
      <c r="BZ48" s="141">
        <v>0</v>
      </c>
      <c r="CA48" s="195">
        <v>0</v>
      </c>
      <c r="CB48" s="188">
        <f t="shared" si="13"/>
        <v>0</v>
      </c>
      <c r="CC48" s="319">
        <f t="shared" si="14"/>
        <v>0</v>
      </c>
      <c r="CD48" s="149">
        <f t="shared" si="15"/>
        <v>0</v>
      </c>
      <c r="CE48" s="323">
        <f t="shared" si="16"/>
        <v>0</v>
      </c>
      <c r="CF48" s="141">
        <f t="shared" si="6"/>
        <v>0</v>
      </c>
      <c r="CG48" s="141">
        <f t="shared" si="7"/>
        <v>0</v>
      </c>
      <c r="CH48" s="141">
        <f t="shared" si="8"/>
        <v>0</v>
      </c>
      <c r="CI48" s="141">
        <f t="shared" si="9"/>
        <v>0</v>
      </c>
      <c r="CJ48" s="141">
        <f t="shared" si="10"/>
        <v>0</v>
      </c>
      <c r="CK48" s="133"/>
    </row>
    <row r="49" spans="1:89" s="83" customFormat="1" ht="16.5">
      <c r="A49" s="268">
        <v>42</v>
      </c>
      <c r="B49" s="260"/>
      <c r="C49" s="293"/>
      <c r="D49" s="305"/>
      <c r="E49" s="231"/>
      <c r="F49" s="135"/>
      <c r="G49" s="135"/>
      <c r="H49" s="135"/>
      <c r="I49" s="135"/>
      <c r="J49" s="226"/>
      <c r="K49" s="225"/>
      <c r="L49" s="135"/>
      <c r="M49" s="135"/>
      <c r="N49" s="115"/>
      <c r="O49" s="142"/>
      <c r="P49" s="226"/>
      <c r="Q49" s="231"/>
      <c r="R49" s="135"/>
      <c r="S49" s="135"/>
      <c r="T49" s="135"/>
      <c r="U49" s="135"/>
      <c r="V49" s="216"/>
      <c r="W49" s="225"/>
      <c r="X49" s="135"/>
      <c r="Y49" s="135"/>
      <c r="Z49" s="135"/>
      <c r="AA49" s="135"/>
      <c r="AB49" s="226"/>
      <c r="AC49" s="225">
        <v>0</v>
      </c>
      <c r="AD49" s="135">
        <v>0</v>
      </c>
      <c r="AE49" s="135">
        <v>0</v>
      </c>
      <c r="AF49" s="135">
        <v>0</v>
      </c>
      <c r="AG49" s="135">
        <v>0</v>
      </c>
      <c r="AH49" s="226">
        <v>0</v>
      </c>
      <c r="AI49" s="225">
        <v>0</v>
      </c>
      <c r="AJ49" s="135">
        <v>0</v>
      </c>
      <c r="AK49" s="135">
        <v>0</v>
      </c>
      <c r="AL49" s="135">
        <v>0</v>
      </c>
      <c r="AM49" s="135">
        <v>0</v>
      </c>
      <c r="AN49" s="226">
        <v>0</v>
      </c>
      <c r="AO49" s="136">
        <f t="shared" si="11"/>
        <v>0</v>
      </c>
      <c r="AP49" s="137">
        <f t="shared" si="12"/>
        <v>0</v>
      </c>
      <c r="AQ49" s="243"/>
      <c r="AR49" s="208"/>
      <c r="AS49" s="141"/>
      <c r="AT49" s="141"/>
      <c r="AU49" s="141"/>
      <c r="AV49" s="141"/>
      <c r="AW49" s="316"/>
      <c r="AX49" s="208"/>
      <c r="AY49" s="141"/>
      <c r="AZ49" s="141"/>
      <c r="BA49" s="141"/>
      <c r="BB49" s="141"/>
      <c r="BC49" s="205"/>
      <c r="BD49" s="194"/>
      <c r="BE49" s="141"/>
      <c r="BF49" s="141"/>
      <c r="BG49" s="141"/>
      <c r="BH49" s="141"/>
      <c r="BI49" s="205"/>
      <c r="BJ49" s="194"/>
      <c r="BK49" s="141"/>
      <c r="BL49" s="141"/>
      <c r="BM49" s="141"/>
      <c r="BN49" s="141"/>
      <c r="BO49" s="195"/>
      <c r="BP49" s="194">
        <v>0</v>
      </c>
      <c r="BQ49" s="141">
        <v>0</v>
      </c>
      <c r="BR49" s="141">
        <v>0</v>
      </c>
      <c r="BS49" s="141">
        <v>0</v>
      </c>
      <c r="BT49" s="141">
        <v>0</v>
      </c>
      <c r="BU49" s="195">
        <v>0</v>
      </c>
      <c r="BV49" s="194">
        <v>0</v>
      </c>
      <c r="BW49" s="141">
        <v>0</v>
      </c>
      <c r="BX49" s="141">
        <v>0</v>
      </c>
      <c r="BY49" s="141">
        <v>0</v>
      </c>
      <c r="BZ49" s="141">
        <v>0</v>
      </c>
      <c r="CA49" s="195">
        <v>0</v>
      </c>
      <c r="CB49" s="188">
        <f t="shared" si="13"/>
        <v>0</v>
      </c>
      <c r="CC49" s="319">
        <f t="shared" si="14"/>
        <v>0</v>
      </c>
      <c r="CD49" s="149">
        <f t="shared" si="15"/>
        <v>0</v>
      </c>
      <c r="CE49" s="323">
        <f t="shared" si="16"/>
        <v>0</v>
      </c>
      <c r="CF49" s="141">
        <f t="shared" si="6"/>
        <v>0</v>
      </c>
      <c r="CG49" s="141">
        <f t="shared" si="7"/>
        <v>0</v>
      </c>
      <c r="CH49" s="141">
        <f t="shared" si="8"/>
        <v>0</v>
      </c>
      <c r="CI49" s="141">
        <f t="shared" si="9"/>
        <v>0</v>
      </c>
      <c r="CJ49" s="141">
        <f t="shared" si="10"/>
        <v>0</v>
      </c>
      <c r="CK49" s="133"/>
    </row>
    <row r="50" spans="1:89" s="83" customFormat="1" ht="16.5">
      <c r="A50" s="268"/>
      <c r="B50" s="260"/>
      <c r="C50" s="288"/>
      <c r="D50" s="306"/>
      <c r="E50" s="231"/>
      <c r="F50" s="135"/>
      <c r="G50" s="135"/>
      <c r="H50" s="135"/>
      <c r="I50" s="135"/>
      <c r="J50" s="226"/>
      <c r="K50" s="225"/>
      <c r="L50" s="135"/>
      <c r="M50" s="135"/>
      <c r="N50" s="115"/>
      <c r="O50" s="142"/>
      <c r="P50" s="226"/>
      <c r="Q50" s="231"/>
      <c r="R50" s="135"/>
      <c r="S50" s="135"/>
      <c r="T50" s="135"/>
      <c r="U50" s="135"/>
      <c r="V50" s="216"/>
      <c r="W50" s="225"/>
      <c r="X50" s="135"/>
      <c r="Y50" s="135"/>
      <c r="Z50" s="135"/>
      <c r="AA50" s="135"/>
      <c r="AB50" s="226"/>
      <c r="AC50" s="225">
        <v>0</v>
      </c>
      <c r="AD50" s="135">
        <v>0</v>
      </c>
      <c r="AE50" s="135">
        <v>0</v>
      </c>
      <c r="AF50" s="135">
        <v>0</v>
      </c>
      <c r="AG50" s="135">
        <v>0</v>
      </c>
      <c r="AH50" s="226">
        <v>0</v>
      </c>
      <c r="AI50" s="225">
        <v>0</v>
      </c>
      <c r="AJ50" s="135">
        <v>0</v>
      </c>
      <c r="AK50" s="135">
        <v>0</v>
      </c>
      <c r="AL50" s="135">
        <v>0</v>
      </c>
      <c r="AM50" s="135">
        <v>0</v>
      </c>
      <c r="AN50" s="226">
        <v>0</v>
      </c>
      <c r="AO50" s="136">
        <f t="shared" si="11"/>
        <v>0</v>
      </c>
      <c r="AP50" s="137">
        <f t="shared" si="12"/>
        <v>0</v>
      </c>
      <c r="AQ50" s="243"/>
      <c r="AR50" s="208"/>
      <c r="AS50" s="141"/>
      <c r="AT50" s="141"/>
      <c r="AU50" s="141"/>
      <c r="AV50" s="141"/>
      <c r="AW50" s="316"/>
      <c r="AX50" s="208"/>
      <c r="AY50" s="141"/>
      <c r="AZ50" s="141"/>
      <c r="BA50" s="141"/>
      <c r="BB50" s="141"/>
      <c r="BC50" s="205"/>
      <c r="BD50" s="194"/>
      <c r="BE50" s="141"/>
      <c r="BF50" s="141"/>
      <c r="BG50" s="141"/>
      <c r="BH50" s="141"/>
      <c r="BI50" s="205"/>
      <c r="BJ50" s="194"/>
      <c r="BK50" s="141"/>
      <c r="BL50" s="141"/>
      <c r="BM50" s="141"/>
      <c r="BN50" s="141"/>
      <c r="BO50" s="195"/>
      <c r="BP50" s="194">
        <v>0</v>
      </c>
      <c r="BQ50" s="141">
        <v>0</v>
      </c>
      <c r="BR50" s="141">
        <v>0</v>
      </c>
      <c r="BS50" s="141">
        <v>0</v>
      </c>
      <c r="BT50" s="141">
        <v>0</v>
      </c>
      <c r="BU50" s="195">
        <v>0</v>
      </c>
      <c r="BV50" s="194">
        <v>0</v>
      </c>
      <c r="BW50" s="141">
        <v>0</v>
      </c>
      <c r="BX50" s="141">
        <v>0</v>
      </c>
      <c r="BY50" s="141">
        <v>0</v>
      </c>
      <c r="BZ50" s="141">
        <v>0</v>
      </c>
      <c r="CA50" s="195">
        <v>0</v>
      </c>
      <c r="CB50" s="188">
        <f t="shared" si="13"/>
        <v>0</v>
      </c>
      <c r="CC50" s="319">
        <f t="shared" si="14"/>
        <v>0</v>
      </c>
      <c r="CD50" s="149">
        <f t="shared" si="15"/>
        <v>0</v>
      </c>
      <c r="CE50" s="323">
        <f t="shared" si="16"/>
        <v>0</v>
      </c>
      <c r="CF50" s="141">
        <f t="shared" si="6"/>
        <v>0</v>
      </c>
      <c r="CG50" s="141">
        <f t="shared" si="7"/>
        <v>0</v>
      </c>
      <c r="CH50" s="141">
        <f t="shared" si="8"/>
        <v>0</v>
      </c>
      <c r="CI50" s="141">
        <f t="shared" si="9"/>
        <v>0</v>
      </c>
      <c r="CJ50" s="141">
        <f t="shared" si="10"/>
        <v>0</v>
      </c>
      <c r="CK50" s="133"/>
    </row>
    <row r="51" spans="1:88" s="83" customFormat="1" ht="16.5">
      <c r="A51" s="268"/>
      <c r="B51" s="260"/>
      <c r="C51" s="288"/>
      <c r="D51" s="301"/>
      <c r="E51" s="209"/>
      <c r="F51" s="113"/>
      <c r="G51" s="113"/>
      <c r="H51" s="113"/>
      <c r="I51" s="113"/>
      <c r="J51" s="197"/>
      <c r="K51" s="196"/>
      <c r="L51" s="113"/>
      <c r="M51" s="113"/>
      <c r="N51" s="113"/>
      <c r="O51" s="113"/>
      <c r="P51" s="197"/>
      <c r="Q51" s="209"/>
      <c r="R51" s="113"/>
      <c r="S51" s="113"/>
      <c r="T51" s="113"/>
      <c r="U51" s="113"/>
      <c r="V51" s="187"/>
      <c r="W51" s="196"/>
      <c r="X51" s="113"/>
      <c r="Y51" s="113"/>
      <c r="Z51" s="113"/>
      <c r="AA51" s="113"/>
      <c r="AB51" s="197"/>
      <c r="AC51" s="196"/>
      <c r="AD51" s="113"/>
      <c r="AE51" s="113"/>
      <c r="AF51" s="113"/>
      <c r="AG51" s="113"/>
      <c r="AH51" s="197"/>
      <c r="AI51" s="196"/>
      <c r="AJ51" s="113"/>
      <c r="AK51" s="113"/>
      <c r="AL51" s="113"/>
      <c r="AM51" s="113"/>
      <c r="AN51" s="197"/>
      <c r="AO51" s="106"/>
      <c r="AP51" s="107"/>
      <c r="AQ51" s="244"/>
      <c r="AR51" s="209"/>
      <c r="AS51" s="113"/>
      <c r="AT51" s="113"/>
      <c r="AU51" s="113"/>
      <c r="AV51" s="113"/>
      <c r="AW51" s="317"/>
      <c r="AX51" s="209"/>
      <c r="AY51" s="113"/>
      <c r="AZ51" s="113"/>
      <c r="BA51" s="113"/>
      <c r="BB51" s="113"/>
      <c r="BC51" s="197"/>
      <c r="BD51" s="196"/>
      <c r="BE51" s="113"/>
      <c r="BF51" s="113"/>
      <c r="BG51" s="113"/>
      <c r="BH51" s="113"/>
      <c r="BI51" s="197"/>
      <c r="BJ51" s="196"/>
      <c r="BK51" s="113"/>
      <c r="BL51" s="113"/>
      <c r="BM51" s="113"/>
      <c r="BN51" s="113"/>
      <c r="BO51" s="197"/>
      <c r="BP51" s="196"/>
      <c r="BQ51" s="113"/>
      <c r="BR51" s="113"/>
      <c r="BS51" s="113"/>
      <c r="BT51" s="113"/>
      <c r="BU51" s="197"/>
      <c r="BV51" s="196"/>
      <c r="BW51" s="113"/>
      <c r="BX51" s="113"/>
      <c r="BY51" s="113"/>
      <c r="BZ51" s="113"/>
      <c r="CA51" s="197"/>
      <c r="CB51" s="189"/>
      <c r="CC51" s="320"/>
      <c r="CD51" s="121"/>
      <c r="CE51" s="324"/>
      <c r="CF51" s="113"/>
      <c r="CG51" s="113"/>
      <c r="CH51" s="182"/>
      <c r="CI51" s="98"/>
      <c r="CJ51" s="184"/>
    </row>
    <row r="52" spans="1:88" s="1" customFormat="1" ht="12.75" customHeight="1">
      <c r="A52" s="268"/>
      <c r="B52" s="261"/>
      <c r="C52" s="287"/>
      <c r="D52" s="302"/>
      <c r="E52" s="232"/>
      <c r="F52" s="114"/>
      <c r="G52" s="114"/>
      <c r="H52" s="114"/>
      <c r="I52" s="114"/>
      <c r="J52" s="228"/>
      <c r="K52" s="227"/>
      <c r="L52" s="114"/>
      <c r="M52" s="114"/>
      <c r="N52" s="114"/>
      <c r="O52" s="114"/>
      <c r="P52" s="228"/>
      <c r="Q52" s="232"/>
      <c r="R52" s="114"/>
      <c r="S52" s="114"/>
      <c r="T52" s="114"/>
      <c r="U52" s="114"/>
      <c r="V52" s="217"/>
      <c r="W52" s="227"/>
      <c r="X52" s="114"/>
      <c r="Y52" s="114"/>
      <c r="Z52" s="114"/>
      <c r="AA52" s="114"/>
      <c r="AB52" s="228"/>
      <c r="AC52" s="227"/>
      <c r="AD52" s="114"/>
      <c r="AE52" s="114"/>
      <c r="AF52" s="114"/>
      <c r="AG52" s="114"/>
      <c r="AH52" s="228"/>
      <c r="AI52" s="227"/>
      <c r="AJ52" s="114"/>
      <c r="AK52" s="114"/>
      <c r="AL52" s="114"/>
      <c r="AM52" s="114"/>
      <c r="AN52" s="228"/>
      <c r="AO52" s="108">
        <f>SUM(E53:I53,K53:O53,Q53:U53,W53:AA53,AC53:AG53,AI53:AM53)</f>
        <v>113</v>
      </c>
      <c r="AP52" s="314">
        <f>SUM(J53,P53,V53,AB53,AH53,AN53)</f>
        <v>13914.5</v>
      </c>
      <c r="AQ52" s="243"/>
      <c r="AR52" s="210"/>
      <c r="AS52" s="98"/>
      <c r="AT52" s="98"/>
      <c r="AU52" s="98"/>
      <c r="AV52" s="98"/>
      <c r="AW52" s="199"/>
      <c r="AX52" s="210"/>
      <c r="AY52" s="98"/>
      <c r="AZ52" s="98"/>
      <c r="BA52" s="98"/>
      <c r="BB52" s="98"/>
      <c r="BC52" s="199"/>
      <c r="BD52" s="198"/>
      <c r="BE52" s="98"/>
      <c r="BF52" s="98"/>
      <c r="BG52" s="98"/>
      <c r="BH52" s="98"/>
      <c r="BI52" s="199"/>
      <c r="BJ52" s="198"/>
      <c r="BK52" s="98"/>
      <c r="BL52" s="98"/>
      <c r="BM52" s="98"/>
      <c r="BN52" s="98"/>
      <c r="BO52" s="199"/>
      <c r="BP52" s="198"/>
      <c r="BQ52" s="98"/>
      <c r="BR52" s="98"/>
      <c r="BS52" s="98"/>
      <c r="BT52" s="98"/>
      <c r="BU52" s="199"/>
      <c r="BV52" s="198"/>
      <c r="BW52" s="98"/>
      <c r="BX52" s="98"/>
      <c r="BY52" s="98"/>
      <c r="BZ52" s="98"/>
      <c r="CA52" s="199"/>
      <c r="CB52" s="190">
        <f>SUM(AR53:AV53,AX53:BB53,BD53:BH53,BJ53:BN53,BP53:BT53,BV53:BZ53)</f>
        <v>76</v>
      </c>
      <c r="CC52" s="321">
        <f>SUM(AW53,BC53,BI53,BO53,BU53,CA53)</f>
        <v>9843.5</v>
      </c>
      <c r="CD52" s="122">
        <f>SUM(AO52,CB52)</f>
        <v>189</v>
      </c>
      <c r="CE52" s="325">
        <f>SUM(AP52,CC52)</f>
        <v>23758</v>
      </c>
      <c r="CF52" s="131">
        <f>SUM(E53,K53,Q53,W53,AC53,AI53,AR53,AX53,BD53,BJ53,BP53,BV53)</f>
        <v>11</v>
      </c>
      <c r="CG52" s="131">
        <f>SUM(F53,L53,R53,X53,AD53,AJ53,AS53,AY53,BE53,BK53,BQ53,BW53)</f>
        <v>41</v>
      </c>
      <c r="CH52" s="131">
        <f>SUM(G53,M53,S53,Y53,AE53,AK53,AT53,AZ53,BF53,BL53,BR53,BX53)</f>
        <v>137</v>
      </c>
      <c r="CI52" s="131">
        <f>SUM(H53,N53,T53,Z53,AF53,AL53,AU53,BA53,BG53,BM53,BS53,BY53)</f>
        <v>0</v>
      </c>
      <c r="CJ52" s="131">
        <f>SUM(I53,O53,U53,AA53,AG53,AM53,AV53,BB53,BH53,BN53,BT53,BZ53)</f>
        <v>0</v>
      </c>
    </row>
    <row r="53" spans="1:88" s="1" customFormat="1" ht="24.75" customHeight="1" thickBot="1">
      <c r="A53" s="270"/>
      <c r="B53" s="262"/>
      <c r="C53" s="289"/>
      <c r="D53" s="307"/>
      <c r="E53" s="219">
        <f aca="true" t="shared" si="17" ref="E53:AG53">SUM(E8:E52)</f>
        <v>7</v>
      </c>
      <c r="F53" s="130">
        <f t="shared" si="17"/>
        <v>25</v>
      </c>
      <c r="G53" s="130">
        <f t="shared" si="17"/>
        <v>81</v>
      </c>
      <c r="H53" s="130">
        <f t="shared" si="17"/>
        <v>0</v>
      </c>
      <c r="I53" s="130">
        <f t="shared" si="17"/>
        <v>0</v>
      </c>
      <c r="J53" s="315">
        <f t="shared" si="17"/>
        <v>13914.5</v>
      </c>
      <c r="K53" s="229">
        <f t="shared" si="17"/>
        <v>0</v>
      </c>
      <c r="L53" s="130">
        <f t="shared" si="17"/>
        <v>0</v>
      </c>
      <c r="M53" s="130">
        <f t="shared" si="17"/>
        <v>0</v>
      </c>
      <c r="N53" s="130">
        <f t="shared" si="17"/>
        <v>0</v>
      </c>
      <c r="O53" s="130">
        <f t="shared" si="17"/>
        <v>0</v>
      </c>
      <c r="P53" s="230">
        <f t="shared" si="17"/>
        <v>0</v>
      </c>
      <c r="Q53" s="219">
        <f t="shared" si="17"/>
        <v>0</v>
      </c>
      <c r="R53" s="130">
        <f t="shared" si="17"/>
        <v>0</v>
      </c>
      <c r="S53" s="130">
        <f t="shared" si="17"/>
        <v>0</v>
      </c>
      <c r="T53" s="130">
        <f t="shared" si="17"/>
        <v>0</v>
      </c>
      <c r="U53" s="130">
        <f t="shared" si="17"/>
        <v>0</v>
      </c>
      <c r="V53" s="218">
        <f t="shared" si="17"/>
        <v>0</v>
      </c>
      <c r="W53" s="229">
        <f t="shared" si="17"/>
        <v>0</v>
      </c>
      <c r="X53" s="130">
        <f t="shared" si="17"/>
        <v>0</v>
      </c>
      <c r="Y53" s="130">
        <f t="shared" si="17"/>
        <v>0</v>
      </c>
      <c r="Z53" s="130">
        <f t="shared" si="17"/>
        <v>0</v>
      </c>
      <c r="AA53" s="130">
        <f t="shared" si="17"/>
        <v>0</v>
      </c>
      <c r="AB53" s="230">
        <f t="shared" si="17"/>
        <v>0</v>
      </c>
      <c r="AC53" s="229">
        <f t="shared" si="17"/>
        <v>0</v>
      </c>
      <c r="AD53" s="130">
        <f t="shared" si="17"/>
        <v>0</v>
      </c>
      <c r="AE53" s="130">
        <f t="shared" si="17"/>
        <v>0</v>
      </c>
      <c r="AF53" s="130">
        <f t="shared" si="17"/>
        <v>0</v>
      </c>
      <c r="AG53" s="130">
        <f t="shared" si="17"/>
        <v>0</v>
      </c>
      <c r="AH53" s="230">
        <f>SUM(AC53:AG53)</f>
        <v>0</v>
      </c>
      <c r="AI53" s="229">
        <f>SUM(AI8:AI52)</f>
        <v>0</v>
      </c>
      <c r="AJ53" s="130">
        <f>SUM(AJ8:AJ52)</f>
        <v>0</v>
      </c>
      <c r="AK53" s="130">
        <f>SUM(AK8:AK52)</f>
        <v>0</v>
      </c>
      <c r="AL53" s="130">
        <f>SUM(AL8:AL52)</f>
        <v>0</v>
      </c>
      <c r="AM53" s="130">
        <f>SUM(AM8:AM52)</f>
        <v>0</v>
      </c>
      <c r="AN53" s="230">
        <f>SUM(AI53:AM53)</f>
        <v>0</v>
      </c>
      <c r="AO53" s="130">
        <f>SUM(AO6:AO50)</f>
        <v>113</v>
      </c>
      <c r="AP53" s="109">
        <f>SUM(AP8:AP50)</f>
        <v>13914.5</v>
      </c>
      <c r="AQ53" s="126"/>
      <c r="AR53" s="207">
        <f aca="true" t="shared" si="18" ref="AR53:BB53">SUM(AR8:AR52)</f>
        <v>4</v>
      </c>
      <c r="AS53" s="207">
        <f t="shared" si="18"/>
        <v>16</v>
      </c>
      <c r="AT53" s="207">
        <f t="shared" si="18"/>
        <v>56</v>
      </c>
      <c r="AU53" s="207">
        <f t="shared" si="18"/>
        <v>0</v>
      </c>
      <c r="AV53" s="207">
        <f t="shared" si="18"/>
        <v>0</v>
      </c>
      <c r="AW53" s="245">
        <f t="shared" si="18"/>
        <v>9843.5</v>
      </c>
      <c r="AX53" s="207">
        <f t="shared" si="18"/>
        <v>0</v>
      </c>
      <c r="AY53" s="207">
        <f t="shared" si="18"/>
        <v>0</v>
      </c>
      <c r="AZ53" s="207">
        <f t="shared" si="18"/>
        <v>0</v>
      </c>
      <c r="BA53" s="207">
        <f t="shared" si="18"/>
        <v>0</v>
      </c>
      <c r="BB53" s="207">
        <f t="shared" si="18"/>
        <v>0</v>
      </c>
      <c r="BC53" s="245">
        <f>SUM(BC8:BC51)</f>
        <v>0</v>
      </c>
      <c r="BD53" s="206">
        <f aca="true" t="shared" si="19" ref="BD53:BT53">SUM(BD8:BD52)</f>
        <v>0</v>
      </c>
      <c r="BE53" s="207">
        <f t="shared" si="19"/>
        <v>0</v>
      </c>
      <c r="BF53" s="207">
        <f t="shared" si="19"/>
        <v>0</v>
      </c>
      <c r="BG53" s="207">
        <f t="shared" si="19"/>
        <v>0</v>
      </c>
      <c r="BH53" s="207">
        <f t="shared" si="19"/>
        <v>0</v>
      </c>
      <c r="BI53" s="246">
        <f t="shared" si="19"/>
        <v>0</v>
      </c>
      <c r="BJ53" s="200">
        <f t="shared" si="19"/>
        <v>0</v>
      </c>
      <c r="BK53" s="201">
        <f t="shared" si="19"/>
        <v>0</v>
      </c>
      <c r="BL53" s="201">
        <f t="shared" si="19"/>
        <v>0</v>
      </c>
      <c r="BM53" s="201">
        <f t="shared" si="19"/>
        <v>0</v>
      </c>
      <c r="BN53" s="201">
        <f t="shared" si="19"/>
        <v>0</v>
      </c>
      <c r="BO53" s="246">
        <f t="shared" si="19"/>
        <v>0</v>
      </c>
      <c r="BP53" s="200">
        <f t="shared" si="19"/>
        <v>0</v>
      </c>
      <c r="BQ53" s="201">
        <f t="shared" si="19"/>
        <v>0</v>
      </c>
      <c r="BR53" s="201">
        <f t="shared" si="19"/>
        <v>0</v>
      </c>
      <c r="BS53" s="201">
        <f t="shared" si="19"/>
        <v>0</v>
      </c>
      <c r="BT53" s="201">
        <f t="shared" si="19"/>
        <v>0</v>
      </c>
      <c r="BU53" s="202">
        <f>SUM(BP53:BR53)</f>
        <v>0</v>
      </c>
      <c r="BV53" s="200">
        <f>SUM(BV8:BV52)</f>
        <v>0</v>
      </c>
      <c r="BW53" s="201">
        <f>SUM(BW8:BW52)</f>
        <v>0</v>
      </c>
      <c r="BX53" s="201">
        <f>SUM(BX8:BX52)</f>
        <v>0</v>
      </c>
      <c r="BY53" s="201">
        <f>SUM(BY8:BY52)</f>
        <v>0</v>
      </c>
      <c r="BZ53" s="201">
        <f>SUM(BZ8:BZ52)</f>
        <v>0</v>
      </c>
      <c r="CA53" s="202">
        <f>SUM(BV53:BX53)</f>
        <v>0</v>
      </c>
      <c r="CB53" s="84">
        <f>SUM(CB6:CB50)</f>
        <v>76</v>
      </c>
      <c r="CC53" s="322">
        <f>SUM(CC6:CC50)</f>
        <v>9843.5</v>
      </c>
      <c r="CD53" s="123">
        <f>SUM(CD8:CD50)</f>
        <v>189</v>
      </c>
      <c r="CE53" s="85">
        <f>SUM(CE8:CE50)</f>
        <v>23758</v>
      </c>
      <c r="CF53" s="49"/>
      <c r="CG53" s="49"/>
      <c r="CH53" s="49"/>
      <c r="CI53" s="160"/>
      <c r="CJ53" s="185"/>
    </row>
    <row r="54" spans="1:88" s="1" customFormat="1" ht="17.25" thickBot="1">
      <c r="A54" s="271"/>
      <c r="B54" s="263"/>
      <c r="C54" s="290"/>
      <c r="D54" s="30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27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1"/>
      <c r="CD54" s="9"/>
      <c r="CE54" s="11"/>
      <c r="CF54" s="49"/>
      <c r="CG54" s="49"/>
      <c r="CH54" s="49"/>
      <c r="CI54" s="160"/>
      <c r="CJ54" s="185"/>
    </row>
    <row r="55" spans="1:88" s="1" customFormat="1" ht="20.25" customHeight="1" thickBot="1">
      <c r="A55" s="272"/>
      <c r="B55" s="264"/>
      <c r="C55" s="291"/>
      <c r="D55" s="309"/>
      <c r="E55" s="134" t="s">
        <v>20</v>
      </c>
      <c r="F55" s="128"/>
      <c r="G55" s="128"/>
      <c r="H55" s="129">
        <f>SUM(E53,K53,Q53,W53,AC53,AI53)</f>
        <v>7</v>
      </c>
      <c r="I55" s="134" t="s">
        <v>21</v>
      </c>
      <c r="K55" s="129">
        <f>+SUM(F53+L53+R53+X53+AD53+AJ53)</f>
        <v>25</v>
      </c>
      <c r="L55" s="134" t="s">
        <v>22</v>
      </c>
      <c r="M55" s="128"/>
      <c r="N55" s="129">
        <f>SUM(G53,M53,S53,Y53,AE53,AK53)</f>
        <v>81</v>
      </c>
      <c r="O55" s="161" t="s">
        <v>48</v>
      </c>
      <c r="Q55" s="39"/>
      <c r="R55" s="162">
        <f>SUM(H53,N53,T53,Z53,AF53,AL53)</f>
        <v>0</v>
      </c>
      <c r="S55" s="163" t="s">
        <v>40</v>
      </c>
      <c r="T55" s="164"/>
      <c r="U55" s="162">
        <f>SUM(I53,O53,U53,AA53,AG53,AM53)</f>
        <v>0</v>
      </c>
      <c r="X55" s="165"/>
      <c r="Y55" s="165"/>
      <c r="Z55" s="165"/>
      <c r="AA55" s="165"/>
      <c r="AO55" s="111"/>
      <c r="AP55" s="118"/>
      <c r="AQ55" s="126"/>
      <c r="AR55" s="172" t="s">
        <v>20</v>
      </c>
      <c r="AS55" s="172"/>
      <c r="AT55" s="172"/>
      <c r="AU55" s="173">
        <f>SUM(AR53,AX53,BD53,BJ53,BP53,BV53)</f>
        <v>4</v>
      </c>
      <c r="AV55" s="172" t="s">
        <v>21</v>
      </c>
      <c r="AW55" s="174"/>
      <c r="AX55" s="173">
        <f>SUM(AS53,AY53,BE53,BK53,BQ53,BW53)</f>
        <v>16</v>
      </c>
      <c r="AY55" s="172" t="s">
        <v>23</v>
      </c>
      <c r="AZ55" s="172"/>
      <c r="BA55" s="173">
        <f>SUM(AT53,AZ53,BF53,BL53,BR53,BX53)</f>
        <v>56</v>
      </c>
      <c r="BB55" s="175" t="s">
        <v>48</v>
      </c>
      <c r="BC55" s="174"/>
      <c r="BD55" s="173">
        <f>SUM(AU53,BA53,BG53,BM53,BS53,BY53)</f>
        <v>0</v>
      </c>
      <c r="BE55" s="172" t="s">
        <v>40</v>
      </c>
      <c r="BF55" s="172"/>
      <c r="BG55" s="173">
        <f>SUM(AV53,BB53,BH53,BN53,BT53,BZ53)</f>
        <v>0</v>
      </c>
      <c r="BH55" s="172"/>
      <c r="BI55" s="174"/>
      <c r="BJ55" s="174"/>
      <c r="BK55" s="172"/>
      <c r="BL55" s="172"/>
      <c r="BM55" s="172"/>
      <c r="BN55" s="172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69"/>
      <c r="CC55" s="176"/>
      <c r="CD55" s="169"/>
      <c r="CE55" s="10"/>
      <c r="CF55" s="132">
        <f>SUM(CF8:CF50)</f>
        <v>11</v>
      </c>
      <c r="CG55" s="132">
        <f>SUM(CG8:CG50)</f>
        <v>41</v>
      </c>
      <c r="CH55" s="183">
        <f>SUM(CH8:CH50)</f>
        <v>137</v>
      </c>
      <c r="CI55" s="183">
        <f>SUM(CI8:CI50)</f>
        <v>0</v>
      </c>
      <c r="CJ55" s="183">
        <f>SUM(CJ8:CJ50)</f>
        <v>0</v>
      </c>
    </row>
    <row r="56" spans="1:88" s="1" customFormat="1" ht="18.75" customHeight="1" thickBot="1">
      <c r="A56" s="271"/>
      <c r="B56" s="263"/>
      <c r="C56" s="290"/>
      <c r="D56" s="308"/>
      <c r="E56" s="281"/>
      <c r="F56" s="166"/>
      <c r="G56" s="166"/>
      <c r="H56" s="166">
        <f>H55/AO53</f>
        <v>0.061946902654867256</v>
      </c>
      <c r="I56" s="166"/>
      <c r="J56" s="167"/>
      <c r="K56" s="166">
        <f>K55/AO53</f>
        <v>0.22123893805309736</v>
      </c>
      <c r="L56" s="166"/>
      <c r="M56" s="166"/>
      <c r="N56" s="166">
        <f>N55/AO53</f>
        <v>0.7168141592920354</v>
      </c>
      <c r="O56" s="166"/>
      <c r="P56" s="167"/>
      <c r="Q56" s="166"/>
      <c r="R56" s="166">
        <f>R55/AO53</f>
        <v>0</v>
      </c>
      <c r="S56" s="166"/>
      <c r="T56" s="166"/>
      <c r="U56" s="166">
        <f>U55/AO53</f>
        <v>0</v>
      </c>
      <c r="V56" s="167"/>
      <c r="W56" s="166"/>
      <c r="X56" s="166"/>
      <c r="Y56" s="166"/>
      <c r="Z56" s="166"/>
      <c r="AA56" s="166"/>
      <c r="AB56" s="168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119"/>
      <c r="AP56" s="119"/>
      <c r="AQ56" s="277"/>
      <c r="AR56" s="179"/>
      <c r="AS56" s="179"/>
      <c r="AT56" s="179"/>
      <c r="AU56" s="179">
        <f>AU55/CB53</f>
        <v>0.05263157894736842</v>
      </c>
      <c r="AV56" s="179"/>
      <c r="AW56" s="180"/>
      <c r="AX56" s="179">
        <f>AX55/CB53</f>
        <v>0.21052631578947367</v>
      </c>
      <c r="AY56" s="179"/>
      <c r="AZ56" s="179"/>
      <c r="BA56" s="179">
        <f>BA55/CB53</f>
        <v>0.7368421052631579</v>
      </c>
      <c r="BB56" s="179"/>
      <c r="BC56" s="180"/>
      <c r="BD56" s="247">
        <f>BD55/CB53</f>
        <v>0</v>
      </c>
      <c r="BE56" s="179"/>
      <c r="BF56" s="179"/>
      <c r="BG56" s="247">
        <f>BG55/CB53</f>
        <v>0</v>
      </c>
      <c r="BH56" s="179"/>
      <c r="BI56" s="180"/>
      <c r="BJ56" s="179"/>
      <c r="BK56" s="179"/>
      <c r="BL56" s="179"/>
      <c r="BM56" s="179"/>
      <c r="BN56" s="179"/>
      <c r="BO56" s="181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77"/>
      <c r="CC56" s="178"/>
      <c r="CD56" s="120"/>
      <c r="CE56" s="124"/>
      <c r="CF56" s="125">
        <f>CF55/$CD$53</f>
        <v>0.0582010582010582</v>
      </c>
      <c r="CG56" s="125">
        <f>CG55/$CD$53</f>
        <v>0.21693121693121692</v>
      </c>
      <c r="CH56" s="125">
        <f>CH55/$CD$53</f>
        <v>0.7248677248677249</v>
      </c>
      <c r="CI56" s="125">
        <f>CI55/$CD$53</f>
        <v>0</v>
      </c>
      <c r="CJ56" s="125">
        <f>CJ55/$CD$53</f>
        <v>0</v>
      </c>
    </row>
    <row r="57" spans="1:42" s="1" customFormat="1" ht="16.5">
      <c r="A57" s="249"/>
      <c r="B57" s="251"/>
      <c r="C57" s="292"/>
      <c r="D57" s="310"/>
      <c r="AO57" s="112"/>
      <c r="AP57" s="112"/>
    </row>
    <row r="58" spans="1:42" s="1" customFormat="1" ht="16.5">
      <c r="A58" s="249"/>
      <c r="B58" s="251"/>
      <c r="C58" s="292"/>
      <c r="D58" s="310"/>
      <c r="AO58" s="112"/>
      <c r="AP58" s="112"/>
    </row>
    <row r="59" spans="1:42" s="1" customFormat="1" ht="16.5">
      <c r="A59" s="249"/>
      <c r="B59" s="251"/>
      <c r="C59" s="292"/>
      <c r="D59" s="310"/>
      <c r="AO59" s="112"/>
      <c r="AP59" s="112"/>
    </row>
    <row r="60" spans="1:42" s="1" customFormat="1" ht="16.5">
      <c r="A60" s="249"/>
      <c r="B60" s="251"/>
      <c r="C60" s="292"/>
      <c r="D60" s="310"/>
      <c r="AO60" s="112"/>
      <c r="AP60" s="112"/>
    </row>
    <row r="61" spans="1:42" s="1" customFormat="1" ht="16.5">
      <c r="A61" s="249"/>
      <c r="B61" s="251"/>
      <c r="C61" s="292"/>
      <c r="D61" s="310"/>
      <c r="AO61" s="112"/>
      <c r="AP61" s="112"/>
    </row>
    <row r="62" spans="1:42" s="1" customFormat="1" ht="16.5">
      <c r="A62" s="249"/>
      <c r="B62" s="251"/>
      <c r="C62" s="292"/>
      <c r="D62" s="310"/>
      <c r="AO62" s="112"/>
      <c r="AP62" s="112"/>
    </row>
    <row r="63" spans="1:42" s="1" customFormat="1" ht="16.5">
      <c r="A63" s="249"/>
      <c r="B63" s="251"/>
      <c r="C63" s="292"/>
      <c r="D63" s="310"/>
      <c r="AO63" s="112"/>
      <c r="AP63" s="112"/>
    </row>
    <row r="64" spans="1:42" s="1" customFormat="1" ht="16.5">
      <c r="A64" s="249"/>
      <c r="B64" s="251"/>
      <c r="C64" s="292"/>
      <c r="D64" s="310"/>
      <c r="AO64" s="112"/>
      <c r="AP64" s="112"/>
    </row>
    <row r="65" spans="1:42" s="1" customFormat="1" ht="16.5">
      <c r="A65" s="249"/>
      <c r="B65" s="251"/>
      <c r="C65" s="292"/>
      <c r="D65" s="310"/>
      <c r="AO65" s="112"/>
      <c r="AP65" s="112"/>
    </row>
    <row r="66" spans="1:42" s="1" customFormat="1" ht="16.5">
      <c r="A66" s="249"/>
      <c r="B66" s="251"/>
      <c r="C66" s="292"/>
      <c r="D66" s="310"/>
      <c r="AO66" s="112"/>
      <c r="AP66" s="112"/>
    </row>
    <row r="67" spans="1:42" s="1" customFormat="1" ht="16.5">
      <c r="A67" s="249"/>
      <c r="B67" s="251"/>
      <c r="C67" s="292"/>
      <c r="D67" s="310"/>
      <c r="AO67" s="112"/>
      <c r="AP67" s="112"/>
    </row>
    <row r="68" spans="1:42" s="1" customFormat="1" ht="16.5">
      <c r="A68" s="249"/>
      <c r="B68" s="251"/>
      <c r="C68" s="292"/>
      <c r="D68" s="310"/>
      <c r="AO68" s="112"/>
      <c r="AP68" s="112"/>
    </row>
    <row r="69" spans="1:42" s="1" customFormat="1" ht="16.5">
      <c r="A69" s="249"/>
      <c r="B69" s="251"/>
      <c r="C69" s="292"/>
      <c r="D69" s="310"/>
      <c r="AO69" s="112"/>
      <c r="AP69" s="112"/>
    </row>
    <row r="70" spans="1:42" s="1" customFormat="1" ht="16.5">
      <c r="A70" s="249"/>
      <c r="B70" s="251"/>
      <c r="C70" s="292"/>
      <c r="D70" s="310"/>
      <c r="AO70" s="112"/>
      <c r="AP70" s="112"/>
    </row>
    <row r="71" spans="1:42" s="1" customFormat="1" ht="16.5">
      <c r="A71" s="249"/>
      <c r="B71" s="251"/>
      <c r="C71" s="292"/>
      <c r="D71" s="310"/>
      <c r="AO71" s="112"/>
      <c r="AP71" s="112"/>
    </row>
    <row r="72" spans="1:42" s="1" customFormat="1" ht="16.5">
      <c r="A72" s="249"/>
      <c r="B72" s="251"/>
      <c r="C72" s="292"/>
      <c r="D72" s="310"/>
      <c r="AO72" s="112"/>
      <c r="AP72" s="112"/>
    </row>
    <row r="73" spans="1:42" s="1" customFormat="1" ht="16.5">
      <c r="A73" s="249"/>
      <c r="B73" s="251"/>
      <c r="C73" s="292"/>
      <c r="D73" s="310"/>
      <c r="AO73" s="112"/>
      <c r="AP73" s="112"/>
    </row>
    <row r="74" spans="1:42" s="1" customFormat="1" ht="16.5">
      <c r="A74" s="249"/>
      <c r="B74" s="251"/>
      <c r="C74" s="292"/>
      <c r="D74" s="310"/>
      <c r="AO74" s="112"/>
      <c r="AP74" s="112"/>
    </row>
    <row r="75" spans="1:42" s="1" customFormat="1" ht="16.5">
      <c r="A75" s="249"/>
      <c r="B75" s="251"/>
      <c r="C75" s="292"/>
      <c r="D75" s="310"/>
      <c r="AO75" s="112"/>
      <c r="AP75" s="112"/>
    </row>
    <row r="76" spans="1:42" s="1" customFormat="1" ht="16.5">
      <c r="A76" s="249"/>
      <c r="B76" s="251"/>
      <c r="C76" s="292"/>
      <c r="D76" s="310"/>
      <c r="AO76" s="112"/>
      <c r="AP76" s="112"/>
    </row>
    <row r="77" spans="1:42" s="1" customFormat="1" ht="16.5">
      <c r="A77" s="249"/>
      <c r="B77" s="251"/>
      <c r="C77" s="292"/>
      <c r="D77" s="310"/>
      <c r="AO77" s="112"/>
      <c r="AP77" s="112"/>
    </row>
    <row r="78" spans="1:42" s="1" customFormat="1" ht="16.5">
      <c r="A78" s="249"/>
      <c r="B78" s="251"/>
      <c r="C78" s="292"/>
      <c r="D78" s="310"/>
      <c r="AO78" s="112"/>
      <c r="AP78" s="112"/>
    </row>
    <row r="79" spans="1:42" s="1" customFormat="1" ht="16.5">
      <c r="A79" s="249"/>
      <c r="B79" s="251"/>
      <c r="C79" s="292"/>
      <c r="D79" s="310"/>
      <c r="AO79" s="112"/>
      <c r="AP79" s="112"/>
    </row>
    <row r="80" spans="1:42" s="1" customFormat="1" ht="16.5">
      <c r="A80" s="249"/>
      <c r="B80" s="251"/>
      <c r="C80" s="292"/>
      <c r="D80" s="310"/>
      <c r="AO80" s="112"/>
      <c r="AP80" s="112"/>
    </row>
    <row r="81" spans="1:42" s="1" customFormat="1" ht="16.5">
      <c r="A81" s="249"/>
      <c r="B81" s="251"/>
      <c r="C81" s="292"/>
      <c r="D81" s="310"/>
      <c r="AO81" s="112"/>
      <c r="AP81" s="112"/>
    </row>
    <row r="82" spans="1:42" s="1" customFormat="1" ht="16.5">
      <c r="A82" s="249"/>
      <c r="B82" s="251"/>
      <c r="C82" s="292"/>
      <c r="D82" s="310"/>
      <c r="AO82" s="112"/>
      <c r="AP82" s="112"/>
    </row>
    <row r="83" spans="1:42" s="1" customFormat="1" ht="16.5">
      <c r="A83" s="249"/>
      <c r="B83" s="251"/>
      <c r="C83" s="292"/>
      <c r="D83" s="310"/>
      <c r="AO83" s="112"/>
      <c r="AP83" s="112"/>
    </row>
    <row r="84" spans="1:42" s="1" customFormat="1" ht="16.5">
      <c r="A84" s="249"/>
      <c r="B84" s="251"/>
      <c r="C84" s="292"/>
      <c r="D84" s="310"/>
      <c r="AO84" s="112"/>
      <c r="AP84" s="112"/>
    </row>
    <row r="85" spans="1:42" s="1" customFormat="1" ht="16.5">
      <c r="A85" s="249"/>
      <c r="B85" s="251"/>
      <c r="C85" s="292"/>
      <c r="D85" s="310"/>
      <c r="AO85" s="112"/>
      <c r="AP85" s="112"/>
    </row>
    <row r="86" spans="1:42" s="1" customFormat="1" ht="16.5">
      <c r="A86" s="249"/>
      <c r="B86" s="251"/>
      <c r="C86" s="292"/>
      <c r="D86" s="310"/>
      <c r="AO86" s="112"/>
      <c r="AP86" s="112"/>
    </row>
    <row r="87" spans="1:42" s="1" customFormat="1" ht="16.5">
      <c r="A87" s="249"/>
      <c r="B87" s="251"/>
      <c r="C87" s="292"/>
      <c r="D87" s="310"/>
      <c r="AO87" s="112"/>
      <c r="AP87" s="112"/>
    </row>
    <row r="88" spans="1:42" s="1" customFormat="1" ht="16.5">
      <c r="A88" s="249"/>
      <c r="B88" s="251"/>
      <c r="C88" s="292"/>
      <c r="D88" s="310"/>
      <c r="AO88" s="112"/>
      <c r="AP88" s="112"/>
    </row>
    <row r="89" spans="1:42" s="1" customFormat="1" ht="16.5">
      <c r="A89" s="249"/>
      <c r="B89" s="251"/>
      <c r="C89" s="292"/>
      <c r="D89" s="310"/>
      <c r="AO89" s="112"/>
      <c r="AP89" s="112"/>
    </row>
    <row r="90" spans="1:42" s="1" customFormat="1" ht="16.5">
      <c r="A90" s="249"/>
      <c r="B90" s="251"/>
      <c r="C90" s="292"/>
      <c r="D90" s="310"/>
      <c r="AO90" s="112"/>
      <c r="AP90" s="112"/>
    </row>
    <row r="91" spans="1:42" s="1" customFormat="1" ht="16.5">
      <c r="A91" s="249"/>
      <c r="B91" s="251"/>
      <c r="C91" s="292"/>
      <c r="D91" s="310"/>
      <c r="AO91" s="112"/>
      <c r="AP91" s="112"/>
    </row>
    <row r="92" spans="1:42" s="1" customFormat="1" ht="16.5">
      <c r="A92" s="249"/>
      <c r="B92" s="251"/>
      <c r="C92" s="292"/>
      <c r="D92" s="310"/>
      <c r="AO92" s="112"/>
      <c r="AP92" s="112"/>
    </row>
    <row r="93" spans="1:42" s="1" customFormat="1" ht="16.5">
      <c r="A93" s="249"/>
      <c r="B93" s="251"/>
      <c r="C93" s="292"/>
      <c r="D93" s="310"/>
      <c r="AO93" s="112"/>
      <c r="AP93" s="112"/>
    </row>
    <row r="94" spans="1:42" s="1" customFormat="1" ht="16.5">
      <c r="A94" s="249"/>
      <c r="B94" s="251"/>
      <c r="C94" s="292"/>
      <c r="D94" s="310"/>
      <c r="AO94" s="112"/>
      <c r="AP94" s="112"/>
    </row>
    <row r="95" spans="1:42" s="1" customFormat="1" ht="16.5">
      <c r="A95" s="249"/>
      <c r="B95" s="251"/>
      <c r="C95" s="292"/>
      <c r="D95" s="310"/>
      <c r="AO95" s="112"/>
      <c r="AP95" s="112"/>
    </row>
    <row r="96" spans="1:42" s="1" customFormat="1" ht="16.5">
      <c r="A96" s="249"/>
      <c r="B96" s="251"/>
      <c r="C96" s="292"/>
      <c r="D96" s="310"/>
      <c r="AO96" s="112"/>
      <c r="AP96" s="112"/>
    </row>
    <row r="97" spans="1:42" s="1" customFormat="1" ht="16.5">
      <c r="A97" s="249"/>
      <c r="B97" s="251"/>
      <c r="C97" s="292"/>
      <c r="D97" s="310"/>
      <c r="AO97" s="112"/>
      <c r="AP97" s="112"/>
    </row>
    <row r="98" spans="1:42" s="1" customFormat="1" ht="16.5">
      <c r="A98" s="249"/>
      <c r="B98" s="251"/>
      <c r="C98" s="292"/>
      <c r="D98" s="310"/>
      <c r="AO98" s="112"/>
      <c r="AP98" s="112"/>
    </row>
    <row r="99" spans="1:42" s="1" customFormat="1" ht="16.5">
      <c r="A99" s="249"/>
      <c r="B99" s="251"/>
      <c r="C99" s="292"/>
      <c r="D99" s="310"/>
      <c r="AO99" s="112"/>
      <c r="AP99" s="112"/>
    </row>
    <row r="100" spans="1:42" s="1" customFormat="1" ht="16.5">
      <c r="A100" s="249"/>
      <c r="B100" s="251"/>
      <c r="C100" s="292"/>
      <c r="D100" s="310"/>
      <c r="AO100" s="112"/>
      <c r="AP100" s="112"/>
    </row>
    <row r="101" spans="1:42" s="1" customFormat="1" ht="16.5">
      <c r="A101" s="249"/>
      <c r="B101" s="251"/>
      <c r="C101" s="292"/>
      <c r="D101" s="310"/>
      <c r="AO101" s="112"/>
      <c r="AP101" s="112"/>
    </row>
    <row r="102" spans="1:42" s="1" customFormat="1" ht="16.5">
      <c r="A102" s="249"/>
      <c r="B102" s="251"/>
      <c r="C102" s="292"/>
      <c r="D102" s="310"/>
      <c r="AO102" s="112"/>
      <c r="AP102" s="112"/>
    </row>
    <row r="103" spans="1:42" s="1" customFormat="1" ht="16.5">
      <c r="A103" s="249"/>
      <c r="B103" s="251"/>
      <c r="C103" s="292"/>
      <c r="D103" s="310"/>
      <c r="AO103" s="112"/>
      <c r="AP103" s="112"/>
    </row>
    <row r="104" spans="1:42" s="1" customFormat="1" ht="16.5">
      <c r="A104" s="249"/>
      <c r="B104" s="251"/>
      <c r="C104" s="292"/>
      <c r="D104" s="310"/>
      <c r="AO104" s="112"/>
      <c r="AP104" s="112"/>
    </row>
    <row r="105" spans="1:42" s="1" customFormat="1" ht="16.5">
      <c r="A105" s="249"/>
      <c r="B105" s="251"/>
      <c r="C105" s="292"/>
      <c r="D105" s="310"/>
      <c r="AO105" s="112"/>
      <c r="AP105" s="112"/>
    </row>
    <row r="106" spans="1:42" s="1" customFormat="1" ht="16.5">
      <c r="A106" s="249"/>
      <c r="B106" s="251"/>
      <c r="C106" s="292"/>
      <c r="D106" s="310"/>
      <c r="AO106" s="112"/>
      <c r="AP106" s="112"/>
    </row>
    <row r="107" spans="1:42" s="1" customFormat="1" ht="16.5">
      <c r="A107" s="249"/>
      <c r="B107" s="251"/>
      <c r="C107" s="292"/>
      <c r="D107" s="310"/>
      <c r="AO107" s="112"/>
      <c r="AP107" s="112"/>
    </row>
    <row r="108" spans="1:42" s="1" customFormat="1" ht="16.5">
      <c r="A108" s="249"/>
      <c r="B108" s="251"/>
      <c r="C108" s="292"/>
      <c r="D108" s="310"/>
      <c r="AO108" s="112"/>
      <c r="AP108" s="112"/>
    </row>
    <row r="109" spans="1:42" s="1" customFormat="1" ht="16.5">
      <c r="A109" s="249"/>
      <c r="B109" s="251"/>
      <c r="C109" s="292"/>
      <c r="D109" s="310"/>
      <c r="AO109" s="112"/>
      <c r="AP109" s="112"/>
    </row>
    <row r="110" spans="1:42" s="1" customFormat="1" ht="16.5">
      <c r="A110" s="249"/>
      <c r="B110" s="251"/>
      <c r="C110" s="292"/>
      <c r="D110" s="310"/>
      <c r="AO110" s="112"/>
      <c r="AP110" s="112"/>
    </row>
    <row r="111" spans="1:42" s="1" customFormat="1" ht="16.5">
      <c r="A111" s="249"/>
      <c r="B111" s="251"/>
      <c r="C111" s="292"/>
      <c r="D111" s="310"/>
      <c r="AO111" s="112"/>
      <c r="AP111" s="112"/>
    </row>
    <row r="112" spans="1:42" s="1" customFormat="1" ht="16.5">
      <c r="A112" s="249"/>
      <c r="B112" s="251"/>
      <c r="C112" s="292"/>
      <c r="D112" s="310"/>
      <c r="AO112" s="112"/>
      <c r="AP112" s="112"/>
    </row>
    <row r="113" spans="1:42" s="1" customFormat="1" ht="16.5">
      <c r="A113" s="249"/>
      <c r="B113" s="251"/>
      <c r="C113" s="292"/>
      <c r="D113" s="310"/>
      <c r="AO113" s="112"/>
      <c r="AP113" s="112"/>
    </row>
    <row r="114" spans="1:42" s="1" customFormat="1" ht="16.5">
      <c r="A114" s="249"/>
      <c r="B114" s="251"/>
      <c r="C114" s="292"/>
      <c r="D114" s="310"/>
      <c r="AO114" s="112"/>
      <c r="AP114" s="112"/>
    </row>
    <row r="115" spans="1:42" s="1" customFormat="1" ht="16.5">
      <c r="A115" s="249"/>
      <c r="B115" s="251"/>
      <c r="C115" s="292"/>
      <c r="D115" s="310"/>
      <c r="AO115" s="112"/>
      <c r="AP115" s="112"/>
    </row>
    <row r="116" spans="1:42" s="1" customFormat="1" ht="16.5">
      <c r="A116" s="249"/>
      <c r="B116" s="251"/>
      <c r="C116" s="292"/>
      <c r="D116" s="310"/>
      <c r="AO116" s="112"/>
      <c r="AP116" s="112"/>
    </row>
    <row r="117" spans="1:42" s="1" customFormat="1" ht="16.5">
      <c r="A117" s="249"/>
      <c r="B117" s="251"/>
      <c r="C117" s="292"/>
      <c r="D117" s="310"/>
      <c r="AO117" s="112"/>
      <c r="AP117" s="112"/>
    </row>
    <row r="118" spans="1:42" s="1" customFormat="1" ht="16.5">
      <c r="A118" s="249"/>
      <c r="B118" s="251"/>
      <c r="C118" s="292"/>
      <c r="D118" s="310"/>
      <c r="AO118" s="112"/>
      <c r="AP118" s="112"/>
    </row>
    <row r="119" spans="1:42" s="1" customFormat="1" ht="16.5">
      <c r="A119" s="249"/>
      <c r="B119" s="251"/>
      <c r="C119" s="292"/>
      <c r="D119" s="310"/>
      <c r="AO119" s="112"/>
      <c r="AP119" s="112"/>
    </row>
    <row r="120" spans="1:42" s="1" customFormat="1" ht="16.5">
      <c r="A120" s="249"/>
      <c r="B120" s="251"/>
      <c r="C120" s="292"/>
      <c r="D120" s="310"/>
      <c r="AO120" s="112"/>
      <c r="AP120" s="112"/>
    </row>
    <row r="121" spans="1:42" s="1" customFormat="1" ht="16.5">
      <c r="A121" s="249"/>
      <c r="B121" s="251"/>
      <c r="C121" s="292"/>
      <c r="D121" s="310"/>
      <c r="AO121" s="112"/>
      <c r="AP121" s="112"/>
    </row>
    <row r="122" spans="1:42" s="1" customFormat="1" ht="16.5">
      <c r="A122" s="249"/>
      <c r="B122" s="251"/>
      <c r="C122" s="292"/>
      <c r="D122" s="310"/>
      <c r="AO122" s="112"/>
      <c r="AP122" s="112"/>
    </row>
    <row r="123" spans="1:42" s="1" customFormat="1" ht="16.5">
      <c r="A123" s="249"/>
      <c r="B123" s="251"/>
      <c r="C123" s="292"/>
      <c r="D123" s="310"/>
      <c r="AO123" s="112"/>
      <c r="AP123" s="112"/>
    </row>
    <row r="124" spans="1:42" s="1" customFormat="1" ht="16.5">
      <c r="A124" s="249"/>
      <c r="B124" s="251"/>
      <c r="C124" s="292"/>
      <c r="D124" s="310"/>
      <c r="AO124" s="112"/>
      <c r="AP124" s="112"/>
    </row>
    <row r="125" spans="1:42" s="1" customFormat="1" ht="16.5">
      <c r="A125" s="249"/>
      <c r="B125" s="251"/>
      <c r="C125" s="292"/>
      <c r="D125" s="310"/>
      <c r="AO125" s="112"/>
      <c r="AP125" s="112"/>
    </row>
    <row r="126" spans="1:42" s="1" customFormat="1" ht="16.5">
      <c r="A126" s="249"/>
      <c r="B126" s="251"/>
      <c r="C126" s="292"/>
      <c r="D126" s="310"/>
      <c r="AO126" s="112"/>
      <c r="AP126" s="112"/>
    </row>
    <row r="127" spans="1:42" s="1" customFormat="1" ht="16.5">
      <c r="A127" s="249"/>
      <c r="B127" s="251"/>
      <c r="C127" s="292"/>
      <c r="D127" s="310"/>
      <c r="AO127" s="112"/>
      <c r="AP127" s="112"/>
    </row>
    <row r="128" spans="1:42" s="1" customFormat="1" ht="16.5">
      <c r="A128" s="249"/>
      <c r="B128" s="251"/>
      <c r="C128" s="292"/>
      <c r="D128" s="310"/>
      <c r="AO128" s="112"/>
      <c r="AP128" s="112"/>
    </row>
    <row r="129" spans="1:42" s="1" customFormat="1" ht="16.5">
      <c r="A129" s="249"/>
      <c r="B129" s="251"/>
      <c r="C129" s="292"/>
      <c r="D129" s="310"/>
      <c r="AO129" s="112"/>
      <c r="AP129" s="112"/>
    </row>
    <row r="130" spans="1:42" s="1" customFormat="1" ht="16.5">
      <c r="A130" s="249"/>
      <c r="B130" s="251"/>
      <c r="C130" s="292"/>
      <c r="D130" s="310"/>
      <c r="AO130" s="112"/>
      <c r="AP130" s="112"/>
    </row>
    <row r="131" spans="1:42" s="1" customFormat="1" ht="16.5">
      <c r="A131" s="249"/>
      <c r="B131" s="251"/>
      <c r="C131" s="292"/>
      <c r="D131" s="310"/>
      <c r="AO131" s="112"/>
      <c r="AP131" s="112"/>
    </row>
    <row r="132" spans="1:42" s="1" customFormat="1" ht="16.5">
      <c r="A132" s="249"/>
      <c r="B132" s="251"/>
      <c r="C132" s="292"/>
      <c r="D132" s="310"/>
      <c r="AO132" s="112"/>
      <c r="AP132" s="112"/>
    </row>
    <row r="133" spans="1:42" s="1" customFormat="1" ht="16.5">
      <c r="A133" s="249"/>
      <c r="B133" s="251"/>
      <c r="C133" s="292"/>
      <c r="D133" s="310"/>
      <c r="AO133" s="112"/>
      <c r="AP133" s="112"/>
    </row>
    <row r="134" spans="1:42" s="1" customFormat="1" ht="16.5">
      <c r="A134" s="249"/>
      <c r="B134" s="251"/>
      <c r="C134" s="292"/>
      <c r="D134" s="310"/>
      <c r="AO134" s="112"/>
      <c r="AP134" s="112"/>
    </row>
    <row r="135" spans="1:42" s="1" customFormat="1" ht="16.5">
      <c r="A135" s="249"/>
      <c r="B135" s="251"/>
      <c r="C135" s="292"/>
      <c r="D135" s="310"/>
      <c r="AO135" s="112"/>
      <c r="AP135" s="112"/>
    </row>
    <row r="136" spans="1:42" s="1" customFormat="1" ht="16.5">
      <c r="A136" s="249"/>
      <c r="B136" s="251"/>
      <c r="C136" s="292"/>
      <c r="D136" s="310"/>
      <c r="AO136" s="112"/>
      <c r="AP136" s="112"/>
    </row>
    <row r="137" spans="1:42" s="1" customFormat="1" ht="16.5">
      <c r="A137" s="249"/>
      <c r="B137" s="251"/>
      <c r="C137" s="292"/>
      <c r="D137" s="310"/>
      <c r="AO137" s="112"/>
      <c r="AP137" s="112"/>
    </row>
    <row r="138" spans="1:42" s="1" customFormat="1" ht="16.5">
      <c r="A138" s="249"/>
      <c r="B138" s="251"/>
      <c r="C138" s="292"/>
      <c r="D138" s="310"/>
      <c r="AO138" s="112"/>
      <c r="AP138" s="112"/>
    </row>
    <row r="139" spans="1:42" s="1" customFormat="1" ht="16.5">
      <c r="A139" s="249"/>
      <c r="B139" s="251"/>
      <c r="C139" s="292"/>
      <c r="D139" s="310"/>
      <c r="AO139" s="112"/>
      <c r="AP139" s="112"/>
    </row>
    <row r="140" spans="1:42" s="1" customFormat="1" ht="16.5">
      <c r="A140" s="249"/>
      <c r="B140" s="251"/>
      <c r="C140" s="292"/>
      <c r="D140" s="310"/>
      <c r="AO140" s="112"/>
      <c r="AP140" s="112"/>
    </row>
    <row r="141" spans="1:42" s="1" customFormat="1" ht="16.5">
      <c r="A141" s="249"/>
      <c r="B141" s="251"/>
      <c r="C141" s="292"/>
      <c r="D141" s="310"/>
      <c r="AO141" s="112"/>
      <c r="AP141" s="112"/>
    </row>
    <row r="142" spans="1:42" s="1" customFormat="1" ht="16.5">
      <c r="A142" s="249"/>
      <c r="B142" s="251"/>
      <c r="C142" s="292"/>
      <c r="D142" s="310"/>
      <c r="AO142" s="112"/>
      <c r="AP142" s="112"/>
    </row>
    <row r="143" spans="1:42" s="1" customFormat="1" ht="16.5">
      <c r="A143" s="249"/>
      <c r="B143" s="251"/>
      <c r="C143" s="292"/>
      <c r="D143" s="310"/>
      <c r="AO143" s="112"/>
      <c r="AP143" s="112"/>
    </row>
    <row r="144" spans="1:42" s="1" customFormat="1" ht="16.5">
      <c r="A144" s="249"/>
      <c r="B144" s="251"/>
      <c r="C144" s="292"/>
      <c r="D144" s="310"/>
      <c r="AO144" s="112"/>
      <c r="AP144" s="112"/>
    </row>
    <row r="145" spans="1:42" s="1" customFormat="1" ht="16.5">
      <c r="A145" s="249"/>
      <c r="B145" s="251"/>
      <c r="C145" s="292"/>
      <c r="D145" s="310"/>
      <c r="AO145" s="112"/>
      <c r="AP145" s="112"/>
    </row>
    <row r="146" spans="1:42" s="1" customFormat="1" ht="16.5">
      <c r="A146" s="249"/>
      <c r="B146" s="251"/>
      <c r="C146" s="292"/>
      <c r="D146" s="310"/>
      <c r="AO146" s="112"/>
      <c r="AP146" s="112"/>
    </row>
    <row r="147" spans="1:42" s="1" customFormat="1" ht="16.5">
      <c r="A147" s="249"/>
      <c r="B147" s="251"/>
      <c r="C147" s="292"/>
      <c r="D147" s="310"/>
      <c r="AO147" s="112"/>
      <c r="AP147" s="112"/>
    </row>
    <row r="148" spans="1:42" s="1" customFormat="1" ht="16.5">
      <c r="A148" s="249"/>
      <c r="B148" s="251"/>
      <c r="C148" s="292"/>
      <c r="D148" s="310"/>
      <c r="AO148" s="112"/>
      <c r="AP148" s="112"/>
    </row>
    <row r="149" spans="1:42" s="1" customFormat="1" ht="16.5">
      <c r="A149" s="249"/>
      <c r="B149" s="251"/>
      <c r="C149" s="292"/>
      <c r="D149" s="310"/>
      <c r="AO149" s="112"/>
      <c r="AP149" s="112"/>
    </row>
    <row r="150" spans="1:42" s="1" customFormat="1" ht="16.5">
      <c r="A150" s="249"/>
      <c r="B150" s="251"/>
      <c r="C150" s="292"/>
      <c r="D150" s="310"/>
      <c r="AO150" s="112"/>
      <c r="AP150" s="112"/>
    </row>
    <row r="151" spans="1:42" s="1" customFormat="1" ht="16.5">
      <c r="A151" s="249"/>
      <c r="B151" s="251"/>
      <c r="C151" s="292"/>
      <c r="D151" s="310"/>
      <c r="AO151" s="112"/>
      <c r="AP151" s="112"/>
    </row>
    <row r="152" spans="1:42" s="1" customFormat="1" ht="16.5">
      <c r="A152" s="249"/>
      <c r="B152" s="251"/>
      <c r="C152" s="292"/>
      <c r="D152" s="310"/>
      <c r="AO152" s="112"/>
      <c r="AP152" s="112"/>
    </row>
    <row r="153" spans="1:42" s="1" customFormat="1" ht="16.5">
      <c r="A153" s="249"/>
      <c r="B153" s="251"/>
      <c r="C153" s="292"/>
      <c r="D153" s="310"/>
      <c r="AO153" s="112"/>
      <c r="AP153" s="112"/>
    </row>
    <row r="154" spans="1:42" s="1" customFormat="1" ht="16.5">
      <c r="A154" s="249"/>
      <c r="B154" s="251"/>
      <c r="C154" s="292"/>
      <c r="D154" s="310"/>
      <c r="AO154" s="112"/>
      <c r="AP154" s="112"/>
    </row>
    <row r="155" spans="1:42" s="1" customFormat="1" ht="16.5">
      <c r="A155" s="249"/>
      <c r="B155" s="251"/>
      <c r="C155" s="292"/>
      <c r="D155" s="310"/>
      <c r="AO155" s="112"/>
      <c r="AP155" s="112"/>
    </row>
    <row r="156" spans="1:42" s="1" customFormat="1" ht="16.5">
      <c r="A156" s="249"/>
      <c r="B156" s="251"/>
      <c r="C156" s="292"/>
      <c r="D156" s="310"/>
      <c r="AO156" s="112"/>
      <c r="AP156" s="112"/>
    </row>
    <row r="157" spans="1:42" s="1" customFormat="1" ht="16.5">
      <c r="A157" s="249"/>
      <c r="B157" s="251"/>
      <c r="C157" s="292"/>
      <c r="D157" s="310"/>
      <c r="AO157" s="112"/>
      <c r="AP157" s="112"/>
    </row>
    <row r="158" spans="1:42" s="1" customFormat="1" ht="16.5">
      <c r="A158" s="249"/>
      <c r="B158" s="251"/>
      <c r="C158" s="292"/>
      <c r="D158" s="310"/>
      <c r="AO158" s="112"/>
      <c r="AP158" s="112"/>
    </row>
    <row r="159" spans="1:42" s="1" customFormat="1" ht="16.5">
      <c r="A159" s="249"/>
      <c r="B159" s="251"/>
      <c r="C159" s="292"/>
      <c r="D159" s="310"/>
      <c r="AO159" s="112"/>
      <c r="AP159" s="112"/>
    </row>
    <row r="160" spans="1:42" s="1" customFormat="1" ht="16.5">
      <c r="A160" s="249"/>
      <c r="B160" s="251"/>
      <c r="C160" s="292"/>
      <c r="D160" s="310"/>
      <c r="AO160" s="112"/>
      <c r="AP160" s="112"/>
    </row>
    <row r="161" spans="1:42" s="1" customFormat="1" ht="16.5">
      <c r="A161" s="249"/>
      <c r="B161" s="251"/>
      <c r="C161" s="292"/>
      <c r="D161" s="310"/>
      <c r="AO161" s="112"/>
      <c r="AP161" s="112"/>
    </row>
    <row r="162" spans="1:42" s="1" customFormat="1" ht="16.5">
      <c r="A162" s="249"/>
      <c r="B162" s="251"/>
      <c r="C162" s="292"/>
      <c r="D162" s="310"/>
      <c r="AO162" s="112"/>
      <c r="AP162" s="112"/>
    </row>
    <row r="163" spans="1:42" s="1" customFormat="1" ht="16.5">
      <c r="A163" s="249"/>
      <c r="B163" s="251"/>
      <c r="C163" s="292"/>
      <c r="D163" s="310"/>
      <c r="AO163" s="112"/>
      <c r="AP163" s="112"/>
    </row>
    <row r="164" spans="1:42" s="1" customFormat="1" ht="16.5">
      <c r="A164" s="249"/>
      <c r="B164" s="251"/>
      <c r="C164" s="292"/>
      <c r="D164" s="310"/>
      <c r="AO164" s="112"/>
      <c r="AP164" s="112"/>
    </row>
    <row r="165" spans="1:42" s="1" customFormat="1" ht="16.5">
      <c r="A165" s="249"/>
      <c r="B165" s="251"/>
      <c r="C165" s="292"/>
      <c r="D165" s="310"/>
      <c r="AO165" s="112"/>
      <c r="AP165" s="112"/>
    </row>
    <row r="166" spans="1:42" s="1" customFormat="1" ht="16.5">
      <c r="A166" s="249"/>
      <c r="B166" s="251"/>
      <c r="C166" s="292"/>
      <c r="D166" s="310"/>
      <c r="AO166" s="112"/>
      <c r="AP166" s="112"/>
    </row>
    <row r="167" spans="1:42" s="1" customFormat="1" ht="16.5">
      <c r="A167" s="249"/>
      <c r="B167" s="251"/>
      <c r="C167" s="292"/>
      <c r="D167" s="310"/>
      <c r="AO167" s="112"/>
      <c r="AP167" s="112"/>
    </row>
    <row r="168" spans="1:42" s="1" customFormat="1" ht="16.5">
      <c r="A168" s="249"/>
      <c r="B168" s="251"/>
      <c r="C168" s="292"/>
      <c r="D168" s="310"/>
      <c r="AO168" s="112"/>
      <c r="AP168" s="112"/>
    </row>
    <row r="169" spans="1:42" s="1" customFormat="1" ht="16.5">
      <c r="A169" s="249"/>
      <c r="B169" s="251"/>
      <c r="C169" s="292"/>
      <c r="D169" s="310"/>
      <c r="AO169" s="112"/>
      <c r="AP169" s="112"/>
    </row>
    <row r="170" spans="1:42" s="1" customFormat="1" ht="16.5">
      <c r="A170" s="249"/>
      <c r="B170" s="251"/>
      <c r="C170" s="292"/>
      <c r="D170" s="310"/>
      <c r="AO170" s="112"/>
      <c r="AP170" s="112"/>
    </row>
    <row r="171" spans="1:42" s="1" customFormat="1" ht="16.5">
      <c r="A171" s="249"/>
      <c r="B171" s="251"/>
      <c r="C171" s="292"/>
      <c r="D171" s="310"/>
      <c r="AO171" s="112"/>
      <c r="AP171" s="112"/>
    </row>
    <row r="172" spans="1:42" s="1" customFormat="1" ht="16.5">
      <c r="A172" s="249"/>
      <c r="B172" s="251"/>
      <c r="C172" s="292"/>
      <c r="D172" s="310"/>
      <c r="AO172" s="112"/>
      <c r="AP172" s="112"/>
    </row>
    <row r="173" spans="1:42" s="1" customFormat="1" ht="16.5">
      <c r="A173" s="249"/>
      <c r="B173" s="251"/>
      <c r="C173" s="292"/>
      <c r="D173" s="310"/>
      <c r="AO173" s="112"/>
      <c r="AP173" s="112"/>
    </row>
    <row r="174" spans="1:42" s="1" customFormat="1" ht="16.5">
      <c r="A174" s="249"/>
      <c r="B174" s="251"/>
      <c r="C174" s="292"/>
      <c r="D174" s="310"/>
      <c r="AO174" s="112"/>
      <c r="AP174" s="112"/>
    </row>
    <row r="175" spans="1:42" s="1" customFormat="1" ht="16.5">
      <c r="A175" s="249"/>
      <c r="B175" s="251"/>
      <c r="C175" s="292"/>
      <c r="D175" s="310"/>
      <c r="AO175" s="112"/>
      <c r="AP175" s="112"/>
    </row>
    <row r="176" spans="1:42" s="1" customFormat="1" ht="16.5">
      <c r="A176" s="249"/>
      <c r="B176" s="251"/>
      <c r="C176" s="292"/>
      <c r="D176" s="310"/>
      <c r="AO176" s="112"/>
      <c r="AP176" s="112"/>
    </row>
    <row r="177" spans="1:42" s="1" customFormat="1" ht="16.5">
      <c r="A177" s="249"/>
      <c r="B177" s="251"/>
      <c r="C177" s="292"/>
      <c r="D177" s="310"/>
      <c r="AO177" s="112"/>
      <c r="AP177" s="112"/>
    </row>
    <row r="178" spans="1:42" s="1" customFormat="1" ht="16.5">
      <c r="A178" s="249"/>
      <c r="B178" s="251"/>
      <c r="C178" s="292"/>
      <c r="D178" s="310"/>
      <c r="AO178" s="112"/>
      <c r="AP178" s="112"/>
    </row>
    <row r="179" spans="1:42" s="1" customFormat="1" ht="16.5">
      <c r="A179" s="249"/>
      <c r="B179" s="251"/>
      <c r="C179" s="292"/>
      <c r="D179" s="310"/>
      <c r="AO179" s="112"/>
      <c r="AP179" s="112"/>
    </row>
    <row r="180" spans="1:42" s="1" customFormat="1" ht="16.5">
      <c r="A180" s="249"/>
      <c r="B180" s="251"/>
      <c r="C180" s="292"/>
      <c r="D180" s="310"/>
      <c r="AO180" s="112"/>
      <c r="AP180" s="112"/>
    </row>
    <row r="181" spans="1:42" s="1" customFormat="1" ht="16.5">
      <c r="A181" s="249"/>
      <c r="B181" s="251"/>
      <c r="C181" s="292"/>
      <c r="D181" s="310"/>
      <c r="AO181" s="112"/>
      <c r="AP181" s="112"/>
    </row>
    <row r="182" spans="1:42" s="1" customFormat="1" ht="16.5">
      <c r="A182" s="249"/>
      <c r="B182" s="251"/>
      <c r="C182" s="292"/>
      <c r="D182" s="310"/>
      <c r="AO182" s="112"/>
      <c r="AP182" s="112"/>
    </row>
    <row r="183" spans="1:42" s="1" customFormat="1" ht="16.5">
      <c r="A183" s="249"/>
      <c r="B183" s="251"/>
      <c r="C183" s="292"/>
      <c r="D183" s="310"/>
      <c r="AO183" s="112"/>
      <c r="AP183" s="112"/>
    </row>
    <row r="184" spans="1:42" s="1" customFormat="1" ht="16.5">
      <c r="A184" s="249"/>
      <c r="B184" s="251"/>
      <c r="C184" s="292"/>
      <c r="D184" s="310"/>
      <c r="AO184" s="112"/>
      <c r="AP184" s="112"/>
    </row>
    <row r="185" spans="1:42" s="1" customFormat="1" ht="16.5">
      <c r="A185" s="249"/>
      <c r="B185" s="251"/>
      <c r="C185" s="292"/>
      <c r="D185" s="310"/>
      <c r="AO185" s="112"/>
      <c r="AP185" s="112"/>
    </row>
    <row r="186" spans="1:42" s="1" customFormat="1" ht="16.5">
      <c r="A186" s="249"/>
      <c r="B186" s="251"/>
      <c r="C186" s="292"/>
      <c r="D186" s="310"/>
      <c r="AO186" s="112"/>
      <c r="AP186" s="112"/>
    </row>
    <row r="187" spans="1:42" s="1" customFormat="1" ht="16.5">
      <c r="A187" s="249"/>
      <c r="B187" s="251"/>
      <c r="C187" s="292"/>
      <c r="D187" s="310"/>
      <c r="AO187" s="112"/>
      <c r="AP187" s="112"/>
    </row>
    <row r="188" spans="1:42" s="1" customFormat="1" ht="16.5">
      <c r="A188" s="249"/>
      <c r="B188" s="251"/>
      <c r="C188" s="292"/>
      <c r="D188" s="310"/>
      <c r="AO188" s="112"/>
      <c r="AP188" s="112"/>
    </row>
    <row r="189" spans="1:42" s="1" customFormat="1" ht="16.5">
      <c r="A189" s="249"/>
      <c r="B189" s="251"/>
      <c r="C189" s="292"/>
      <c r="D189" s="310"/>
      <c r="AO189" s="112"/>
      <c r="AP189" s="112"/>
    </row>
    <row r="190" spans="1:42" s="1" customFormat="1" ht="16.5">
      <c r="A190" s="249"/>
      <c r="B190" s="251"/>
      <c r="C190" s="292"/>
      <c r="D190" s="310"/>
      <c r="AO190" s="112"/>
      <c r="AP190" s="112"/>
    </row>
    <row r="191" spans="1:42" s="1" customFormat="1" ht="16.5">
      <c r="A191" s="249"/>
      <c r="B191" s="251"/>
      <c r="C191" s="292"/>
      <c r="D191" s="310"/>
      <c r="AO191" s="112"/>
      <c r="AP191" s="112"/>
    </row>
    <row r="192" spans="1:42" s="1" customFormat="1" ht="16.5">
      <c r="A192" s="249"/>
      <c r="B192" s="251"/>
      <c r="C192" s="292"/>
      <c r="D192" s="310"/>
      <c r="AO192" s="112"/>
      <c r="AP192" s="112"/>
    </row>
    <row r="193" spans="1:42" s="1" customFormat="1" ht="16.5">
      <c r="A193" s="249"/>
      <c r="B193" s="251"/>
      <c r="C193" s="292"/>
      <c r="D193" s="310"/>
      <c r="AO193" s="112"/>
      <c r="AP193" s="112"/>
    </row>
    <row r="194" spans="1:42" s="1" customFormat="1" ht="16.5">
      <c r="A194" s="249"/>
      <c r="B194" s="251"/>
      <c r="C194" s="292"/>
      <c r="D194" s="310"/>
      <c r="AO194" s="112"/>
      <c r="AP194" s="112"/>
    </row>
    <row r="195" spans="1:42" s="1" customFormat="1" ht="16.5">
      <c r="A195" s="249"/>
      <c r="B195" s="251"/>
      <c r="C195" s="292"/>
      <c r="D195" s="310"/>
      <c r="AO195" s="112"/>
      <c r="AP195" s="112"/>
    </row>
    <row r="196" spans="1:42" s="1" customFormat="1" ht="16.5">
      <c r="A196" s="249"/>
      <c r="B196" s="251"/>
      <c r="C196" s="292"/>
      <c r="D196" s="310"/>
      <c r="AO196" s="112"/>
      <c r="AP196" s="112"/>
    </row>
    <row r="197" spans="1:42" s="1" customFormat="1" ht="16.5">
      <c r="A197" s="249"/>
      <c r="B197" s="251"/>
      <c r="C197" s="292"/>
      <c r="D197" s="310"/>
      <c r="AO197" s="112"/>
      <c r="AP197" s="112"/>
    </row>
    <row r="198" spans="1:42" s="1" customFormat="1" ht="16.5">
      <c r="A198" s="249"/>
      <c r="B198" s="251"/>
      <c r="C198" s="292"/>
      <c r="D198" s="310"/>
      <c r="AO198" s="112"/>
      <c r="AP198" s="112"/>
    </row>
    <row r="199" spans="1:42" s="1" customFormat="1" ht="16.5">
      <c r="A199" s="249"/>
      <c r="B199" s="251"/>
      <c r="C199" s="292"/>
      <c r="D199" s="310"/>
      <c r="AO199" s="112"/>
      <c r="AP199" s="112"/>
    </row>
    <row r="200" spans="1:42" s="1" customFormat="1" ht="16.5">
      <c r="A200" s="249"/>
      <c r="B200" s="251"/>
      <c r="C200" s="292"/>
      <c r="D200" s="310"/>
      <c r="AO200" s="112"/>
      <c r="AP200" s="112"/>
    </row>
    <row r="201" spans="1:42" s="1" customFormat="1" ht="16.5">
      <c r="A201" s="249"/>
      <c r="B201" s="251"/>
      <c r="C201" s="292"/>
      <c r="D201" s="310"/>
      <c r="AO201" s="112"/>
      <c r="AP201" s="112"/>
    </row>
    <row r="202" spans="1:42" s="1" customFormat="1" ht="16.5">
      <c r="A202" s="249"/>
      <c r="B202" s="251"/>
      <c r="C202" s="292"/>
      <c r="D202" s="310"/>
      <c r="AO202" s="112"/>
      <c r="AP202" s="112"/>
    </row>
    <row r="203" spans="1:42" s="1" customFormat="1" ht="16.5">
      <c r="A203" s="249"/>
      <c r="B203" s="251"/>
      <c r="C203" s="292"/>
      <c r="D203" s="310"/>
      <c r="AO203" s="112"/>
      <c r="AP203" s="112"/>
    </row>
    <row r="204" spans="1:42" s="1" customFormat="1" ht="16.5">
      <c r="A204" s="249"/>
      <c r="B204" s="251"/>
      <c r="C204" s="292"/>
      <c r="D204" s="310"/>
      <c r="AO204" s="112"/>
      <c r="AP204" s="112"/>
    </row>
    <row r="205" spans="1:42" s="1" customFormat="1" ht="16.5">
      <c r="A205" s="249"/>
      <c r="B205" s="251"/>
      <c r="C205" s="292"/>
      <c r="D205" s="310"/>
      <c r="AO205" s="112"/>
      <c r="AP205" s="112"/>
    </row>
    <row r="206" spans="1:42" s="1" customFormat="1" ht="16.5">
      <c r="A206" s="249"/>
      <c r="B206" s="251"/>
      <c r="C206" s="292"/>
      <c r="D206" s="310"/>
      <c r="AO206" s="112"/>
      <c r="AP206" s="112"/>
    </row>
    <row r="207" spans="1:42" s="1" customFormat="1" ht="16.5">
      <c r="A207" s="249"/>
      <c r="B207" s="251"/>
      <c r="C207" s="292"/>
      <c r="D207" s="310"/>
      <c r="AO207" s="112"/>
      <c r="AP207" s="112"/>
    </row>
    <row r="208" spans="1:42" s="1" customFormat="1" ht="16.5">
      <c r="A208" s="249"/>
      <c r="B208" s="251"/>
      <c r="C208" s="292"/>
      <c r="D208" s="310"/>
      <c r="AO208" s="112"/>
      <c r="AP208" s="112"/>
    </row>
    <row r="209" spans="1:42" s="1" customFormat="1" ht="16.5">
      <c r="A209" s="249"/>
      <c r="B209" s="251"/>
      <c r="C209" s="292"/>
      <c r="D209" s="310"/>
      <c r="AO209" s="112"/>
      <c r="AP209" s="112"/>
    </row>
    <row r="210" spans="1:42" s="1" customFormat="1" ht="16.5">
      <c r="A210" s="249"/>
      <c r="B210" s="251"/>
      <c r="C210" s="292"/>
      <c r="D210" s="310"/>
      <c r="AO210" s="112"/>
      <c r="AP210" s="112"/>
    </row>
    <row r="211" spans="1:42" s="1" customFormat="1" ht="16.5">
      <c r="A211" s="249"/>
      <c r="B211" s="251"/>
      <c r="C211" s="292"/>
      <c r="D211" s="310"/>
      <c r="AO211" s="112"/>
      <c r="AP211" s="112"/>
    </row>
    <row r="212" spans="1:42" s="1" customFormat="1" ht="16.5">
      <c r="A212" s="249"/>
      <c r="B212" s="251"/>
      <c r="C212" s="292"/>
      <c r="D212" s="310"/>
      <c r="AO212" s="112"/>
      <c r="AP212" s="112"/>
    </row>
    <row r="213" spans="1:42" s="1" customFormat="1" ht="16.5">
      <c r="A213" s="249"/>
      <c r="B213" s="251"/>
      <c r="C213" s="292"/>
      <c r="D213" s="310"/>
      <c r="AO213" s="112"/>
      <c r="AP213" s="112"/>
    </row>
    <row r="214" spans="1:42" s="1" customFormat="1" ht="16.5">
      <c r="A214" s="249"/>
      <c r="B214" s="251"/>
      <c r="C214" s="292"/>
      <c r="D214" s="310"/>
      <c r="AO214" s="112"/>
      <c r="AP214" s="112"/>
    </row>
    <row r="215" spans="1:42" s="1" customFormat="1" ht="16.5">
      <c r="A215" s="249"/>
      <c r="B215" s="251"/>
      <c r="C215" s="292"/>
      <c r="D215" s="310"/>
      <c r="AO215" s="112"/>
      <c r="AP215" s="112"/>
    </row>
    <row r="216" spans="1:42" s="1" customFormat="1" ht="16.5">
      <c r="A216" s="249"/>
      <c r="B216" s="251"/>
      <c r="C216" s="292"/>
      <c r="D216" s="310"/>
      <c r="AO216" s="112"/>
      <c r="AP216" s="112"/>
    </row>
    <row r="217" spans="1:42" s="1" customFormat="1" ht="16.5">
      <c r="A217" s="249"/>
      <c r="B217" s="251"/>
      <c r="C217" s="292"/>
      <c r="D217" s="310"/>
      <c r="AO217" s="112"/>
      <c r="AP217" s="112"/>
    </row>
    <row r="218" spans="1:42" s="1" customFormat="1" ht="16.5">
      <c r="A218" s="249"/>
      <c r="B218" s="251"/>
      <c r="C218" s="292"/>
      <c r="D218" s="310"/>
      <c r="AO218" s="112"/>
      <c r="AP218" s="112"/>
    </row>
    <row r="219" spans="1:42" s="1" customFormat="1" ht="16.5">
      <c r="A219" s="249"/>
      <c r="B219" s="251"/>
      <c r="C219" s="292"/>
      <c r="D219" s="310"/>
      <c r="AO219" s="112"/>
      <c r="AP219" s="112"/>
    </row>
    <row r="220" spans="1:42" s="1" customFormat="1" ht="16.5">
      <c r="A220" s="249"/>
      <c r="B220" s="251"/>
      <c r="C220" s="292"/>
      <c r="D220" s="310"/>
      <c r="AO220" s="112"/>
      <c r="AP220" s="112"/>
    </row>
    <row r="221" spans="1:42" s="1" customFormat="1" ht="16.5">
      <c r="A221" s="249"/>
      <c r="B221" s="251"/>
      <c r="C221" s="292"/>
      <c r="D221" s="310"/>
      <c r="AO221" s="112"/>
      <c r="AP221" s="112"/>
    </row>
    <row r="222" spans="1:42" s="1" customFormat="1" ht="16.5">
      <c r="A222" s="249"/>
      <c r="B222" s="251"/>
      <c r="C222" s="292"/>
      <c r="D222" s="310"/>
      <c r="AO222" s="112"/>
      <c r="AP222" s="112"/>
    </row>
    <row r="223" spans="1:42" s="1" customFormat="1" ht="16.5">
      <c r="A223" s="249"/>
      <c r="B223" s="251"/>
      <c r="C223" s="292"/>
      <c r="D223" s="310"/>
      <c r="AO223" s="112"/>
      <c r="AP223" s="112"/>
    </row>
    <row r="224" spans="1:42" s="1" customFormat="1" ht="16.5">
      <c r="A224" s="249"/>
      <c r="B224" s="251"/>
      <c r="C224" s="292"/>
      <c r="D224" s="310"/>
      <c r="AO224" s="112"/>
      <c r="AP224" s="112"/>
    </row>
    <row r="225" spans="1:42" s="1" customFormat="1" ht="16.5">
      <c r="A225" s="249"/>
      <c r="B225" s="251"/>
      <c r="C225" s="292"/>
      <c r="D225" s="310"/>
      <c r="AO225" s="112"/>
      <c r="AP225" s="112"/>
    </row>
    <row r="226" spans="1:42" s="1" customFormat="1" ht="16.5">
      <c r="A226" s="249"/>
      <c r="B226" s="251"/>
      <c r="C226" s="292"/>
      <c r="D226" s="310"/>
      <c r="AO226" s="112"/>
      <c r="AP226" s="112"/>
    </row>
    <row r="227" spans="1:42" s="1" customFormat="1" ht="16.5">
      <c r="A227" s="249"/>
      <c r="B227" s="251"/>
      <c r="C227" s="292"/>
      <c r="D227" s="310"/>
      <c r="AO227" s="112"/>
      <c r="AP227" s="112"/>
    </row>
    <row r="228" spans="1:42" s="1" customFormat="1" ht="16.5">
      <c r="A228" s="249"/>
      <c r="B228" s="251"/>
      <c r="C228" s="292"/>
      <c r="D228" s="310"/>
      <c r="AO228" s="112"/>
      <c r="AP228" s="112"/>
    </row>
    <row r="229" spans="1:42" s="1" customFormat="1" ht="16.5">
      <c r="A229" s="249"/>
      <c r="B229" s="251"/>
      <c r="C229" s="292"/>
      <c r="D229" s="310"/>
      <c r="AO229" s="112"/>
      <c r="AP229" s="112"/>
    </row>
    <row r="230" spans="1:42" s="1" customFormat="1" ht="16.5">
      <c r="A230" s="249"/>
      <c r="B230" s="251"/>
      <c r="C230" s="292"/>
      <c r="D230" s="310"/>
      <c r="AO230" s="112"/>
      <c r="AP230" s="112"/>
    </row>
    <row r="231" spans="1:42" s="1" customFormat="1" ht="16.5">
      <c r="A231" s="249"/>
      <c r="B231" s="251"/>
      <c r="C231" s="292"/>
      <c r="D231" s="310"/>
      <c r="AO231" s="112"/>
      <c r="AP231" s="112"/>
    </row>
    <row r="232" spans="1:42" s="1" customFormat="1" ht="16.5">
      <c r="A232" s="249"/>
      <c r="B232" s="251"/>
      <c r="C232" s="292"/>
      <c r="D232" s="310"/>
      <c r="AO232" s="112"/>
      <c r="AP232" s="112"/>
    </row>
    <row r="233" spans="1:42" s="1" customFormat="1" ht="16.5">
      <c r="A233" s="249"/>
      <c r="B233" s="251"/>
      <c r="C233" s="292"/>
      <c r="D233" s="310"/>
      <c r="AO233" s="112"/>
      <c r="AP233" s="112"/>
    </row>
    <row r="234" spans="1:42" s="1" customFormat="1" ht="16.5">
      <c r="A234" s="249"/>
      <c r="B234" s="251"/>
      <c r="C234" s="292"/>
      <c r="D234" s="310"/>
      <c r="AO234" s="112"/>
      <c r="AP234" s="112"/>
    </row>
    <row r="235" spans="1:42" s="1" customFormat="1" ht="16.5">
      <c r="A235" s="249"/>
      <c r="B235" s="251"/>
      <c r="C235" s="292"/>
      <c r="D235" s="310"/>
      <c r="AO235" s="112"/>
      <c r="AP235" s="112"/>
    </row>
    <row r="236" spans="1:42" s="1" customFormat="1" ht="16.5">
      <c r="A236" s="249"/>
      <c r="B236" s="251"/>
      <c r="C236" s="292"/>
      <c r="D236" s="310"/>
      <c r="AO236" s="112"/>
      <c r="AP236" s="112"/>
    </row>
    <row r="237" spans="1:42" s="1" customFormat="1" ht="16.5">
      <c r="A237" s="249"/>
      <c r="B237" s="251"/>
      <c r="C237" s="292"/>
      <c r="D237" s="310"/>
      <c r="AO237" s="112"/>
      <c r="AP237" s="112"/>
    </row>
    <row r="238" spans="1:42" s="1" customFormat="1" ht="16.5">
      <c r="A238" s="249"/>
      <c r="B238" s="251"/>
      <c r="C238" s="292"/>
      <c r="D238" s="310"/>
      <c r="AO238" s="112"/>
      <c r="AP238" s="112"/>
    </row>
    <row r="239" spans="1:42" s="1" customFormat="1" ht="16.5">
      <c r="A239" s="249"/>
      <c r="B239" s="251"/>
      <c r="C239" s="292"/>
      <c r="D239" s="310"/>
      <c r="AO239" s="112"/>
      <c r="AP239" s="112"/>
    </row>
    <row r="240" spans="1:42" s="1" customFormat="1" ht="16.5">
      <c r="A240" s="249"/>
      <c r="B240" s="251"/>
      <c r="C240" s="292"/>
      <c r="D240" s="310"/>
      <c r="AO240" s="112"/>
      <c r="AP240" s="112"/>
    </row>
    <row r="241" spans="1:42" s="1" customFormat="1" ht="16.5">
      <c r="A241" s="249"/>
      <c r="B241" s="251"/>
      <c r="C241" s="292"/>
      <c r="D241" s="310"/>
      <c r="AO241" s="112"/>
      <c r="AP241" s="112"/>
    </row>
    <row r="242" spans="1:42" s="1" customFormat="1" ht="16.5">
      <c r="A242" s="249"/>
      <c r="B242" s="251"/>
      <c r="C242" s="292"/>
      <c r="D242" s="310"/>
      <c r="AO242" s="112"/>
      <c r="AP242" s="112"/>
    </row>
    <row r="243" spans="1:42" s="1" customFormat="1" ht="16.5">
      <c r="A243" s="249"/>
      <c r="B243" s="251"/>
      <c r="C243" s="292"/>
      <c r="D243" s="310"/>
      <c r="AO243" s="112"/>
      <c r="AP243" s="112"/>
    </row>
    <row r="244" spans="1:42" s="1" customFormat="1" ht="16.5">
      <c r="A244" s="249"/>
      <c r="B244" s="251"/>
      <c r="C244" s="292"/>
      <c r="D244" s="310"/>
      <c r="AO244" s="112"/>
      <c r="AP244" s="112"/>
    </row>
    <row r="245" spans="1:42" s="1" customFormat="1" ht="16.5">
      <c r="A245" s="249"/>
      <c r="B245" s="251"/>
      <c r="C245" s="292"/>
      <c r="D245" s="310"/>
      <c r="AO245" s="112"/>
      <c r="AP245" s="112"/>
    </row>
    <row r="246" spans="1:42" s="1" customFormat="1" ht="16.5">
      <c r="A246" s="249"/>
      <c r="B246" s="251"/>
      <c r="C246" s="292"/>
      <c r="D246" s="310"/>
      <c r="AO246" s="112"/>
      <c r="AP246" s="112"/>
    </row>
    <row r="247" spans="1:42" s="1" customFormat="1" ht="16.5">
      <c r="A247" s="249"/>
      <c r="B247" s="251"/>
      <c r="C247" s="292"/>
      <c r="D247" s="310"/>
      <c r="AO247" s="112"/>
      <c r="AP247" s="112"/>
    </row>
    <row r="248" spans="1:42" s="1" customFormat="1" ht="16.5">
      <c r="A248" s="249"/>
      <c r="B248" s="251"/>
      <c r="C248" s="292"/>
      <c r="D248" s="310"/>
      <c r="AO248" s="112"/>
      <c r="AP248" s="112"/>
    </row>
    <row r="249" spans="1:42" s="1" customFormat="1" ht="16.5">
      <c r="A249" s="249"/>
      <c r="B249" s="251"/>
      <c r="C249" s="292"/>
      <c r="D249" s="310"/>
      <c r="AO249" s="112"/>
      <c r="AP249" s="112"/>
    </row>
    <row r="250" spans="1:42" s="1" customFormat="1" ht="16.5">
      <c r="A250" s="249"/>
      <c r="B250" s="251"/>
      <c r="C250" s="292"/>
      <c r="D250" s="310"/>
      <c r="AO250" s="112"/>
      <c r="AP250" s="112"/>
    </row>
    <row r="251" spans="1:42" s="1" customFormat="1" ht="16.5">
      <c r="A251" s="249"/>
      <c r="B251" s="251"/>
      <c r="C251" s="292"/>
      <c r="D251" s="310"/>
      <c r="AO251" s="112"/>
      <c r="AP251" s="112"/>
    </row>
    <row r="252" spans="1:42" s="1" customFormat="1" ht="16.5">
      <c r="A252" s="249"/>
      <c r="B252" s="251"/>
      <c r="C252" s="292"/>
      <c r="D252" s="310"/>
      <c r="AO252" s="112"/>
      <c r="AP252" s="112"/>
    </row>
    <row r="253" spans="1:42" s="1" customFormat="1" ht="16.5">
      <c r="A253" s="249"/>
      <c r="B253" s="251"/>
      <c r="C253" s="292"/>
      <c r="D253" s="310"/>
      <c r="AO253" s="112"/>
      <c r="AP253" s="112"/>
    </row>
    <row r="254" spans="1:42" s="1" customFormat="1" ht="16.5">
      <c r="A254" s="249"/>
      <c r="B254" s="251"/>
      <c r="C254" s="292"/>
      <c r="D254" s="310"/>
      <c r="AO254" s="112"/>
      <c r="AP254" s="112"/>
    </row>
    <row r="255" spans="1:42" s="1" customFormat="1" ht="16.5">
      <c r="A255" s="249"/>
      <c r="B255" s="251"/>
      <c r="C255" s="292"/>
      <c r="D255" s="310"/>
      <c r="AO255" s="112"/>
      <c r="AP255" s="112"/>
    </row>
    <row r="256" spans="1:42" s="1" customFormat="1" ht="16.5">
      <c r="A256" s="249"/>
      <c r="B256" s="251"/>
      <c r="C256" s="292"/>
      <c r="D256" s="310"/>
      <c r="AO256" s="112"/>
      <c r="AP256" s="112"/>
    </row>
    <row r="257" spans="1:42" s="1" customFormat="1" ht="16.5">
      <c r="A257" s="249"/>
      <c r="B257" s="251"/>
      <c r="C257" s="292"/>
      <c r="D257" s="310"/>
      <c r="AO257" s="112"/>
      <c r="AP257" s="112"/>
    </row>
    <row r="258" spans="1:42" s="1" customFormat="1" ht="16.5">
      <c r="A258" s="249"/>
      <c r="B258" s="251"/>
      <c r="C258" s="292"/>
      <c r="D258" s="310"/>
      <c r="AO258" s="112"/>
      <c r="AP258" s="112"/>
    </row>
    <row r="259" spans="1:42" s="1" customFormat="1" ht="16.5">
      <c r="A259" s="249"/>
      <c r="B259" s="251"/>
      <c r="C259" s="292"/>
      <c r="D259" s="310"/>
      <c r="AO259" s="112"/>
      <c r="AP259" s="112"/>
    </row>
    <row r="260" spans="1:42" s="1" customFormat="1" ht="16.5">
      <c r="A260" s="249"/>
      <c r="B260" s="251"/>
      <c r="C260" s="292"/>
      <c r="D260" s="310"/>
      <c r="AO260" s="112"/>
      <c r="AP260" s="112"/>
    </row>
    <row r="261" spans="1:42" s="1" customFormat="1" ht="16.5">
      <c r="A261" s="249"/>
      <c r="B261" s="251"/>
      <c r="C261" s="292"/>
      <c r="D261" s="310"/>
      <c r="AO261" s="112"/>
      <c r="AP261" s="112"/>
    </row>
    <row r="262" spans="1:42" s="1" customFormat="1" ht="16.5">
      <c r="A262" s="249"/>
      <c r="B262" s="251"/>
      <c r="C262" s="292"/>
      <c r="D262" s="310"/>
      <c r="AO262" s="112"/>
      <c r="AP262" s="112"/>
    </row>
    <row r="263" spans="1:42" s="1" customFormat="1" ht="16.5">
      <c r="A263" s="249"/>
      <c r="B263" s="251"/>
      <c r="C263" s="292"/>
      <c r="D263" s="310"/>
      <c r="AO263" s="112"/>
      <c r="AP263" s="112"/>
    </row>
    <row r="264" spans="1:42" s="1" customFormat="1" ht="16.5">
      <c r="A264" s="249"/>
      <c r="B264" s="251"/>
      <c r="C264" s="292"/>
      <c r="D264" s="310"/>
      <c r="AO264" s="112"/>
      <c r="AP264" s="112"/>
    </row>
    <row r="265" spans="1:42" s="1" customFormat="1" ht="16.5">
      <c r="A265" s="249"/>
      <c r="B265" s="251"/>
      <c r="C265" s="292"/>
      <c r="D265" s="310"/>
      <c r="AO265" s="112"/>
      <c r="AP265" s="112"/>
    </row>
    <row r="266" spans="1:42" s="1" customFormat="1" ht="16.5">
      <c r="A266" s="249"/>
      <c r="B266" s="251"/>
      <c r="C266" s="292"/>
      <c r="D266" s="310"/>
      <c r="AO266" s="112"/>
      <c r="AP266" s="112"/>
    </row>
    <row r="267" spans="1:42" s="1" customFormat="1" ht="16.5">
      <c r="A267" s="249"/>
      <c r="B267" s="251"/>
      <c r="C267" s="292"/>
      <c r="D267" s="310"/>
      <c r="AO267" s="112"/>
      <c r="AP267" s="112"/>
    </row>
    <row r="268" spans="1:42" s="1" customFormat="1" ht="16.5">
      <c r="A268" s="249"/>
      <c r="B268" s="251"/>
      <c r="C268" s="292"/>
      <c r="D268" s="310"/>
      <c r="AO268" s="112"/>
      <c r="AP268" s="112"/>
    </row>
    <row r="269" spans="1:42" s="1" customFormat="1" ht="16.5">
      <c r="A269" s="249"/>
      <c r="B269" s="251"/>
      <c r="C269" s="292"/>
      <c r="D269" s="310"/>
      <c r="AO269" s="112"/>
      <c r="AP269" s="112"/>
    </row>
    <row r="270" spans="1:42" s="1" customFormat="1" ht="16.5">
      <c r="A270" s="249"/>
      <c r="B270" s="251"/>
      <c r="C270" s="292"/>
      <c r="D270" s="310"/>
      <c r="AO270" s="112"/>
      <c r="AP270" s="112"/>
    </row>
    <row r="271" spans="1:42" s="1" customFormat="1" ht="16.5">
      <c r="A271" s="249"/>
      <c r="B271" s="251"/>
      <c r="C271" s="292"/>
      <c r="D271" s="310"/>
      <c r="AO271" s="112"/>
      <c r="AP271" s="112"/>
    </row>
    <row r="272" spans="1:42" s="1" customFormat="1" ht="16.5">
      <c r="A272" s="249"/>
      <c r="B272" s="251"/>
      <c r="C272" s="292"/>
      <c r="D272" s="310"/>
      <c r="AO272" s="112"/>
      <c r="AP272" s="112"/>
    </row>
    <row r="273" spans="1:42" s="1" customFormat="1" ht="16.5">
      <c r="A273" s="249"/>
      <c r="B273" s="251"/>
      <c r="C273" s="292"/>
      <c r="D273" s="310"/>
      <c r="AO273" s="112"/>
      <c r="AP273" s="112"/>
    </row>
    <row r="274" spans="1:42" s="1" customFormat="1" ht="16.5">
      <c r="A274" s="249"/>
      <c r="B274" s="251"/>
      <c r="C274" s="292"/>
      <c r="D274" s="310"/>
      <c r="AO274" s="112"/>
      <c r="AP274" s="112"/>
    </row>
    <row r="275" spans="1:42" s="1" customFormat="1" ht="16.5">
      <c r="A275" s="249"/>
      <c r="B275" s="251"/>
      <c r="C275" s="292"/>
      <c r="D275" s="310"/>
      <c r="AO275" s="112"/>
      <c r="AP275" s="112"/>
    </row>
    <row r="276" spans="1:42" s="1" customFormat="1" ht="16.5">
      <c r="A276" s="249"/>
      <c r="B276" s="251"/>
      <c r="C276" s="292"/>
      <c r="D276" s="310"/>
      <c r="AO276" s="112"/>
      <c r="AP276" s="112"/>
    </row>
    <row r="277" spans="1:42" s="1" customFormat="1" ht="16.5">
      <c r="A277" s="249"/>
      <c r="B277" s="251"/>
      <c r="C277" s="292"/>
      <c r="D277" s="310"/>
      <c r="AO277" s="112"/>
      <c r="AP277" s="112"/>
    </row>
    <row r="278" spans="1:42" s="1" customFormat="1" ht="16.5">
      <c r="A278" s="249"/>
      <c r="B278" s="251"/>
      <c r="C278" s="292"/>
      <c r="D278" s="310"/>
      <c r="AO278" s="112"/>
      <c r="AP278" s="112"/>
    </row>
    <row r="279" spans="1:42" s="1" customFormat="1" ht="16.5">
      <c r="A279" s="249"/>
      <c r="B279" s="251"/>
      <c r="C279" s="292"/>
      <c r="D279" s="310"/>
      <c r="AO279" s="112"/>
      <c r="AP279" s="112"/>
    </row>
    <row r="280" spans="1:42" s="1" customFormat="1" ht="16.5">
      <c r="A280" s="249"/>
      <c r="B280" s="251"/>
      <c r="C280" s="292"/>
      <c r="D280" s="310"/>
      <c r="AO280" s="112"/>
      <c r="AP280" s="112"/>
    </row>
    <row r="281" spans="1:42" s="1" customFormat="1" ht="16.5">
      <c r="A281" s="249"/>
      <c r="B281" s="251"/>
      <c r="C281" s="292"/>
      <c r="D281" s="310"/>
      <c r="AO281" s="112"/>
      <c r="AP281" s="112"/>
    </row>
    <row r="282" spans="1:42" s="1" customFormat="1" ht="16.5">
      <c r="A282" s="249"/>
      <c r="B282" s="251"/>
      <c r="C282" s="292"/>
      <c r="D282" s="310"/>
      <c r="AO282" s="112"/>
      <c r="AP282" s="112"/>
    </row>
    <row r="283" spans="1:42" s="1" customFormat="1" ht="16.5">
      <c r="A283" s="249"/>
      <c r="B283" s="251"/>
      <c r="C283" s="292"/>
      <c r="D283" s="310"/>
      <c r="AO283" s="112"/>
      <c r="AP283" s="112"/>
    </row>
    <row r="284" spans="1:42" s="1" customFormat="1" ht="16.5">
      <c r="A284" s="249"/>
      <c r="B284" s="251"/>
      <c r="C284" s="292"/>
      <c r="D284" s="310"/>
      <c r="AO284" s="112"/>
      <c r="AP284" s="112"/>
    </row>
    <row r="285" spans="1:42" s="1" customFormat="1" ht="16.5">
      <c r="A285" s="249"/>
      <c r="B285" s="251"/>
      <c r="C285" s="292"/>
      <c r="D285" s="310"/>
      <c r="AO285" s="112"/>
      <c r="AP285" s="112"/>
    </row>
    <row r="286" spans="1:42" s="1" customFormat="1" ht="16.5">
      <c r="A286" s="249"/>
      <c r="B286" s="251"/>
      <c r="C286" s="292"/>
      <c r="D286" s="310"/>
      <c r="AO286" s="112"/>
      <c r="AP286" s="112"/>
    </row>
    <row r="287" spans="1:42" s="1" customFormat="1" ht="16.5">
      <c r="A287" s="249"/>
      <c r="B287" s="251"/>
      <c r="C287" s="292"/>
      <c r="D287" s="310"/>
      <c r="AO287" s="112"/>
      <c r="AP287" s="112"/>
    </row>
    <row r="288" spans="1:42" s="1" customFormat="1" ht="16.5">
      <c r="A288" s="249"/>
      <c r="B288" s="251"/>
      <c r="C288" s="292"/>
      <c r="D288" s="310"/>
      <c r="AO288" s="112"/>
      <c r="AP288" s="112"/>
    </row>
    <row r="289" spans="1:42" s="1" customFormat="1" ht="16.5">
      <c r="A289" s="249"/>
      <c r="B289" s="251"/>
      <c r="C289" s="292"/>
      <c r="D289" s="310"/>
      <c r="AO289" s="112"/>
      <c r="AP289" s="112"/>
    </row>
    <row r="290" spans="1:42" s="1" customFormat="1" ht="16.5">
      <c r="A290" s="249"/>
      <c r="B290" s="251"/>
      <c r="C290" s="292"/>
      <c r="D290" s="310"/>
      <c r="AO290" s="112"/>
      <c r="AP290" s="112"/>
    </row>
    <row r="291" spans="1:42" s="1" customFormat="1" ht="16.5">
      <c r="A291" s="249"/>
      <c r="B291" s="251"/>
      <c r="C291" s="292"/>
      <c r="D291" s="310"/>
      <c r="AO291" s="112"/>
      <c r="AP291" s="112"/>
    </row>
    <row r="292" spans="1:42" s="1" customFormat="1" ht="16.5">
      <c r="A292" s="249"/>
      <c r="B292" s="251"/>
      <c r="C292" s="292"/>
      <c r="D292" s="310"/>
      <c r="AO292" s="112"/>
      <c r="AP292" s="112"/>
    </row>
    <row r="293" spans="1:42" s="1" customFormat="1" ht="16.5">
      <c r="A293" s="249"/>
      <c r="B293" s="251"/>
      <c r="C293" s="292"/>
      <c r="D293" s="310"/>
      <c r="AO293" s="112"/>
      <c r="AP293" s="112"/>
    </row>
    <row r="294" spans="1:42" s="1" customFormat="1" ht="16.5">
      <c r="A294" s="249"/>
      <c r="B294" s="251"/>
      <c r="C294" s="292"/>
      <c r="D294" s="310"/>
      <c r="AO294" s="112"/>
      <c r="AP294" s="112"/>
    </row>
    <row r="295" spans="1:42" s="1" customFormat="1" ht="16.5">
      <c r="A295" s="249"/>
      <c r="B295" s="251"/>
      <c r="C295" s="292"/>
      <c r="D295" s="310"/>
      <c r="AO295" s="112"/>
      <c r="AP295" s="112"/>
    </row>
    <row r="296" spans="1:42" s="1" customFormat="1" ht="16.5">
      <c r="A296" s="249"/>
      <c r="B296" s="251"/>
      <c r="C296" s="292"/>
      <c r="D296" s="310"/>
      <c r="AO296" s="112"/>
      <c r="AP296" s="112"/>
    </row>
    <row r="297" spans="1:42" s="1" customFormat="1" ht="16.5">
      <c r="A297" s="249"/>
      <c r="B297" s="251"/>
      <c r="C297" s="292"/>
      <c r="D297" s="310"/>
      <c r="AO297" s="112"/>
      <c r="AP297" s="112"/>
    </row>
    <row r="298" spans="1:42" s="1" customFormat="1" ht="16.5">
      <c r="A298" s="249"/>
      <c r="B298" s="251"/>
      <c r="C298" s="292"/>
      <c r="D298" s="310"/>
      <c r="AO298" s="112"/>
      <c r="AP298" s="112"/>
    </row>
    <row r="299" spans="1:42" s="1" customFormat="1" ht="16.5">
      <c r="A299" s="249"/>
      <c r="B299" s="251"/>
      <c r="C299" s="292"/>
      <c r="D299" s="310"/>
      <c r="AO299" s="112"/>
      <c r="AP299" s="112"/>
    </row>
    <row r="300" spans="1:42" s="1" customFormat="1" ht="16.5">
      <c r="A300" s="249"/>
      <c r="B300" s="251"/>
      <c r="C300" s="292"/>
      <c r="D300" s="310"/>
      <c r="AO300" s="112"/>
      <c r="AP300" s="112"/>
    </row>
    <row r="301" spans="1:42" s="1" customFormat="1" ht="16.5">
      <c r="A301" s="249"/>
      <c r="B301" s="251"/>
      <c r="C301" s="292"/>
      <c r="D301" s="310"/>
      <c r="AO301" s="112"/>
      <c r="AP301" s="112"/>
    </row>
    <row r="302" spans="1:42" s="1" customFormat="1" ht="16.5">
      <c r="A302" s="249"/>
      <c r="B302" s="251"/>
      <c r="C302" s="292"/>
      <c r="D302" s="310"/>
      <c r="AO302" s="112"/>
      <c r="AP302" s="112"/>
    </row>
    <row r="303" spans="1:42" s="1" customFormat="1" ht="16.5">
      <c r="A303" s="249"/>
      <c r="B303" s="251"/>
      <c r="C303" s="292"/>
      <c r="D303" s="310"/>
      <c r="AO303" s="112"/>
      <c r="AP303" s="112"/>
    </row>
  </sheetData>
  <mergeCells count="26">
    <mergeCell ref="CD4:CJ4"/>
    <mergeCell ref="CK4:CK7"/>
    <mergeCell ref="BP5:BU5"/>
    <mergeCell ref="BP6:BT6"/>
    <mergeCell ref="BV5:CA5"/>
    <mergeCell ref="BV6:BZ6"/>
    <mergeCell ref="AR4:CC4"/>
    <mergeCell ref="CF5:CJ5"/>
    <mergeCell ref="CF6:CJ6"/>
    <mergeCell ref="BJ5:BO5"/>
    <mergeCell ref="C1:AQ2"/>
    <mergeCell ref="Q6:T6"/>
    <mergeCell ref="K6:N6"/>
    <mergeCell ref="D5:D7"/>
    <mergeCell ref="E5:J5"/>
    <mergeCell ref="K5:P5"/>
    <mergeCell ref="Q5:V5"/>
    <mergeCell ref="E4:AQ4"/>
    <mergeCell ref="E6:I6"/>
    <mergeCell ref="BJ6:BN6"/>
    <mergeCell ref="AR6:AV6"/>
    <mergeCell ref="AX6:BB6"/>
    <mergeCell ref="AX5:BC5"/>
    <mergeCell ref="BD6:BH6"/>
    <mergeCell ref="BD5:BI5"/>
    <mergeCell ref="AR5:AW5"/>
  </mergeCells>
  <printOptions horizontalCentered="1" verticalCentered="1"/>
  <pageMargins left="0" right="0" top="0" bottom="0" header="0" footer="0"/>
  <pageSetup horizontalDpi="360" verticalDpi="360" orientation="landscape" paperSize="9" scale="55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98"/>
  <sheetViews>
    <sheetView tabSelected="1" workbookViewId="0" topLeftCell="B25">
      <selection activeCell="I53" sqref="I53"/>
    </sheetView>
  </sheetViews>
  <sheetFormatPr defaultColWidth="11.421875" defaultRowHeight="12.75"/>
  <cols>
    <col min="1" max="1" width="3.7109375" style="3" customWidth="1"/>
    <col min="2" max="2" width="33.421875" style="73" customWidth="1"/>
    <col min="3" max="3" width="38.57421875" style="15" customWidth="1"/>
    <col min="4" max="4" width="7.28125" style="76" customWidth="1"/>
    <col min="5" max="5" width="11.8515625" style="103" customWidth="1"/>
    <col min="6" max="6" width="12.00390625" style="103" customWidth="1"/>
    <col min="7" max="7" width="8.57421875" style="0" customWidth="1"/>
    <col min="8" max="8" width="12.00390625" style="0" customWidth="1"/>
    <col min="9" max="9" width="13.421875" style="0" customWidth="1"/>
    <col min="10" max="10" width="11.00390625" style="0" customWidth="1"/>
    <col min="11" max="11" width="10.00390625" style="0" customWidth="1"/>
    <col min="12" max="12" width="7.00390625" style="0" customWidth="1"/>
    <col min="13" max="13" width="5.7109375" style="0" customWidth="1"/>
    <col min="14" max="14" width="7.57421875" style="0" customWidth="1"/>
    <col min="15" max="15" width="13.421875" style="0" customWidth="1"/>
  </cols>
  <sheetData>
    <row r="1" spans="3:14" ht="56.25" customHeight="1">
      <c r="C1" s="414" t="s">
        <v>134</v>
      </c>
      <c r="D1" s="414"/>
      <c r="E1" s="414"/>
      <c r="F1" s="414"/>
      <c r="G1" s="414"/>
      <c r="H1" s="92"/>
      <c r="I1" s="92"/>
      <c r="J1" s="92"/>
      <c r="K1" s="92"/>
      <c r="L1" s="92"/>
      <c r="M1" s="92"/>
      <c r="N1" s="92"/>
    </row>
    <row r="2" spans="3:7" ht="41.25" customHeight="1">
      <c r="C2" s="414"/>
      <c r="D2" s="414"/>
      <c r="E2" s="414"/>
      <c r="F2" s="414"/>
      <c r="G2" s="414"/>
    </row>
    <row r="3" ht="4.5" customHeight="1" thickBot="1"/>
    <row r="4" spans="1:15" ht="30.75" customHeight="1" thickBot="1" thickTop="1">
      <c r="A4" s="327"/>
      <c r="B4" s="72"/>
      <c r="C4" s="13"/>
      <c r="D4" s="342"/>
      <c r="E4" s="402"/>
      <c r="F4" s="402"/>
      <c r="G4" s="403"/>
      <c r="H4" s="402"/>
      <c r="I4" s="403"/>
      <c r="J4" s="326" t="s">
        <v>44</v>
      </c>
      <c r="K4" s="326"/>
      <c r="L4" s="326"/>
      <c r="M4" s="326"/>
      <c r="N4" s="326"/>
      <c r="O4" s="415" t="s">
        <v>45</v>
      </c>
    </row>
    <row r="5" spans="1:15" s="1" customFormat="1" ht="21.75" customHeight="1">
      <c r="A5" s="86"/>
      <c r="B5" s="87"/>
      <c r="C5" s="343"/>
      <c r="D5" s="418" t="s">
        <v>55</v>
      </c>
      <c r="E5" s="339" t="s">
        <v>4</v>
      </c>
      <c r="F5" s="102" t="s">
        <v>4</v>
      </c>
      <c r="G5" s="274" t="s">
        <v>2</v>
      </c>
      <c r="H5" s="89" t="s">
        <v>4</v>
      </c>
      <c r="I5" s="352" t="s">
        <v>4</v>
      </c>
      <c r="J5" s="349" t="s">
        <v>4</v>
      </c>
      <c r="K5" s="89" t="s">
        <v>4</v>
      </c>
      <c r="L5" s="411" t="s">
        <v>5</v>
      </c>
      <c r="M5" s="412"/>
      <c r="N5" s="412"/>
      <c r="O5" s="416"/>
    </row>
    <row r="6" spans="1:15" s="1" customFormat="1" ht="13.5">
      <c r="A6" s="5" t="s">
        <v>7</v>
      </c>
      <c r="B6" s="74" t="s">
        <v>8</v>
      </c>
      <c r="C6" s="344" t="s">
        <v>9</v>
      </c>
      <c r="D6" s="419"/>
      <c r="E6" s="340" t="s">
        <v>12</v>
      </c>
      <c r="F6" s="101" t="s">
        <v>11</v>
      </c>
      <c r="G6" s="275" t="s">
        <v>6</v>
      </c>
      <c r="H6" s="8" t="s">
        <v>12</v>
      </c>
      <c r="I6" s="353" t="s">
        <v>11</v>
      </c>
      <c r="J6" s="350" t="s">
        <v>12</v>
      </c>
      <c r="K6" s="8" t="s">
        <v>11</v>
      </c>
      <c r="L6" s="411" t="s">
        <v>13</v>
      </c>
      <c r="M6" s="412"/>
      <c r="N6" s="412"/>
      <c r="O6" s="416"/>
    </row>
    <row r="7" spans="1:15" s="1" customFormat="1" ht="14.25" thickBot="1">
      <c r="A7" s="5"/>
      <c r="B7" s="74"/>
      <c r="C7" s="346"/>
      <c r="D7" s="419"/>
      <c r="E7" s="341" t="s">
        <v>16</v>
      </c>
      <c r="F7" s="140" t="s">
        <v>16</v>
      </c>
      <c r="G7" s="347" t="s">
        <v>17</v>
      </c>
      <c r="H7" s="348" t="s">
        <v>18</v>
      </c>
      <c r="I7" s="354" t="s">
        <v>18</v>
      </c>
      <c r="J7" s="351" t="s">
        <v>19</v>
      </c>
      <c r="K7" s="154" t="s">
        <v>19</v>
      </c>
      <c r="L7" s="12" t="s">
        <v>14</v>
      </c>
      <c r="M7" s="145" t="s">
        <v>15</v>
      </c>
      <c r="N7" s="155" t="s">
        <v>42</v>
      </c>
      <c r="O7" s="417"/>
    </row>
    <row r="8" spans="1:15" s="1" customFormat="1" ht="14.25" thickTop="1">
      <c r="A8" s="328" t="s">
        <v>117</v>
      </c>
      <c r="B8" s="237" t="s">
        <v>118</v>
      </c>
      <c r="C8" s="238" t="s">
        <v>119</v>
      </c>
      <c r="D8" s="337" t="s">
        <v>120</v>
      </c>
      <c r="E8" s="334">
        <v>11</v>
      </c>
      <c r="F8" s="137">
        <v>1189.5</v>
      </c>
      <c r="G8" s="242">
        <v>1</v>
      </c>
      <c r="H8" s="188">
        <v>10</v>
      </c>
      <c r="I8" s="158">
        <v>929</v>
      </c>
      <c r="J8" s="149">
        <v>21</v>
      </c>
      <c r="K8" s="150">
        <v>2118.5</v>
      </c>
      <c r="L8" s="141">
        <v>0</v>
      </c>
      <c r="M8" s="141">
        <v>10</v>
      </c>
      <c r="N8" s="141">
        <v>11</v>
      </c>
      <c r="O8" s="355">
        <v>1</v>
      </c>
    </row>
    <row r="9" spans="1:15" s="1" customFormat="1" ht="13.5">
      <c r="A9" s="328">
        <v>2</v>
      </c>
      <c r="B9" s="236"/>
      <c r="C9" s="241" t="s">
        <v>60</v>
      </c>
      <c r="D9" s="336" t="s">
        <v>61</v>
      </c>
      <c r="E9" s="334">
        <v>9</v>
      </c>
      <c r="F9" s="137">
        <v>1120</v>
      </c>
      <c r="G9" s="243">
        <v>2</v>
      </c>
      <c r="H9" s="188">
        <v>6</v>
      </c>
      <c r="I9" s="158">
        <v>879</v>
      </c>
      <c r="J9" s="149">
        <v>15</v>
      </c>
      <c r="K9" s="150">
        <v>1999</v>
      </c>
      <c r="L9" s="141">
        <v>0</v>
      </c>
      <c r="M9" s="141">
        <v>1</v>
      </c>
      <c r="N9" s="141">
        <v>14</v>
      </c>
      <c r="O9" s="356">
        <v>2</v>
      </c>
    </row>
    <row r="10" spans="1:15" s="1" customFormat="1" ht="13.5">
      <c r="A10" s="328">
        <v>3</v>
      </c>
      <c r="B10" s="237" t="s">
        <v>62</v>
      </c>
      <c r="C10" s="241" t="s">
        <v>63</v>
      </c>
      <c r="D10" s="337" t="s">
        <v>64</v>
      </c>
      <c r="E10" s="334">
        <v>6</v>
      </c>
      <c r="F10" s="137">
        <v>769</v>
      </c>
      <c r="G10" s="329">
        <v>6</v>
      </c>
      <c r="H10" s="188">
        <v>6</v>
      </c>
      <c r="I10" s="158">
        <v>814.5</v>
      </c>
      <c r="J10" s="149">
        <v>12</v>
      </c>
      <c r="K10" s="150">
        <v>1583.5</v>
      </c>
      <c r="L10" s="141">
        <v>1</v>
      </c>
      <c r="M10" s="141">
        <v>1</v>
      </c>
      <c r="N10" s="141">
        <v>10</v>
      </c>
      <c r="O10" s="356">
        <v>3</v>
      </c>
    </row>
    <row r="11" spans="1:15" s="1" customFormat="1" ht="13.5">
      <c r="A11" s="328">
        <v>14</v>
      </c>
      <c r="B11" s="236" t="s">
        <v>82</v>
      </c>
      <c r="C11" s="235" t="s">
        <v>83</v>
      </c>
      <c r="D11" s="336" t="s">
        <v>64</v>
      </c>
      <c r="E11" s="334">
        <v>7</v>
      </c>
      <c r="F11" s="137">
        <v>866</v>
      </c>
      <c r="G11" s="330">
        <v>5</v>
      </c>
      <c r="H11" s="188">
        <v>3</v>
      </c>
      <c r="I11" s="158">
        <v>637.5</v>
      </c>
      <c r="J11" s="149">
        <v>10</v>
      </c>
      <c r="K11" s="150">
        <v>1503.5</v>
      </c>
      <c r="L11" s="141">
        <v>1</v>
      </c>
      <c r="M11" s="141">
        <v>1</v>
      </c>
      <c r="N11" s="141">
        <v>8</v>
      </c>
      <c r="O11" s="356">
        <v>4</v>
      </c>
    </row>
    <row r="12" spans="1:15" s="1" customFormat="1" ht="13.5">
      <c r="A12" s="328">
        <v>7</v>
      </c>
      <c r="B12" s="239" t="s">
        <v>69</v>
      </c>
      <c r="C12" s="241" t="s">
        <v>70</v>
      </c>
      <c r="D12" s="336" t="s">
        <v>71</v>
      </c>
      <c r="E12" s="334">
        <v>7</v>
      </c>
      <c r="F12" s="137">
        <v>1015.5</v>
      </c>
      <c r="G12" s="243">
        <v>3</v>
      </c>
      <c r="H12" s="188">
        <v>2</v>
      </c>
      <c r="I12" s="158">
        <v>219.5</v>
      </c>
      <c r="J12" s="149">
        <v>9</v>
      </c>
      <c r="K12" s="150">
        <v>1235</v>
      </c>
      <c r="L12" s="141">
        <v>1</v>
      </c>
      <c r="M12" s="141">
        <v>1</v>
      </c>
      <c r="N12" s="141">
        <v>7</v>
      </c>
      <c r="O12" s="356">
        <v>5</v>
      </c>
    </row>
    <row r="13" spans="1:15" s="1" customFormat="1" ht="13.5">
      <c r="A13" s="328">
        <v>39</v>
      </c>
      <c r="B13" s="239" t="s">
        <v>136</v>
      </c>
      <c r="C13" s="241" t="s">
        <v>137</v>
      </c>
      <c r="D13" s="336" t="s">
        <v>59</v>
      </c>
      <c r="E13" s="334">
        <v>9</v>
      </c>
      <c r="F13" s="137">
        <v>913</v>
      </c>
      <c r="G13" s="330">
        <v>4</v>
      </c>
      <c r="H13" s="188">
        <v>2</v>
      </c>
      <c r="I13" s="158">
        <v>243</v>
      </c>
      <c r="J13" s="149">
        <v>11</v>
      </c>
      <c r="K13" s="150">
        <v>1156</v>
      </c>
      <c r="L13" s="141">
        <v>0</v>
      </c>
      <c r="M13" s="141">
        <v>4</v>
      </c>
      <c r="N13" s="141">
        <v>7</v>
      </c>
      <c r="O13" s="356">
        <v>6</v>
      </c>
    </row>
    <row r="14" spans="1:15" s="1" customFormat="1" ht="13.5">
      <c r="A14" s="328">
        <v>28</v>
      </c>
      <c r="B14" s="237" t="s">
        <v>105</v>
      </c>
      <c r="C14" s="241" t="s">
        <v>106</v>
      </c>
      <c r="D14" s="336" t="s">
        <v>64</v>
      </c>
      <c r="E14" s="334">
        <v>6</v>
      </c>
      <c r="F14" s="137">
        <v>654.5</v>
      </c>
      <c r="G14" s="243">
        <v>10</v>
      </c>
      <c r="H14" s="188">
        <v>5</v>
      </c>
      <c r="I14" s="158">
        <v>376</v>
      </c>
      <c r="J14" s="149">
        <v>11</v>
      </c>
      <c r="K14" s="150">
        <v>1030.5</v>
      </c>
      <c r="L14" s="141">
        <v>0</v>
      </c>
      <c r="M14" s="141">
        <v>8</v>
      </c>
      <c r="N14" s="141">
        <v>3</v>
      </c>
      <c r="O14" s="356">
        <v>7</v>
      </c>
    </row>
    <row r="15" spans="1:15" s="1" customFormat="1" ht="13.5">
      <c r="A15" s="328">
        <v>1</v>
      </c>
      <c r="B15" s="237"/>
      <c r="C15" s="241" t="s">
        <v>58</v>
      </c>
      <c r="D15" s="337" t="s">
        <v>59</v>
      </c>
      <c r="E15" s="334">
        <v>5</v>
      </c>
      <c r="F15" s="137">
        <v>754.5</v>
      </c>
      <c r="G15" s="243">
        <v>7</v>
      </c>
      <c r="H15" s="188">
        <v>2</v>
      </c>
      <c r="I15" s="158">
        <v>219</v>
      </c>
      <c r="J15" s="149">
        <v>7</v>
      </c>
      <c r="K15" s="150">
        <v>973.5</v>
      </c>
      <c r="L15" s="141">
        <v>1</v>
      </c>
      <c r="M15" s="141">
        <v>1</v>
      </c>
      <c r="N15" s="141">
        <v>5</v>
      </c>
      <c r="O15" s="356">
        <v>8</v>
      </c>
    </row>
    <row r="16" spans="1:15" s="1" customFormat="1" ht="25.5">
      <c r="A16" s="328">
        <v>5</v>
      </c>
      <c r="B16" s="237" t="s">
        <v>67</v>
      </c>
      <c r="C16" s="241" t="s">
        <v>52</v>
      </c>
      <c r="D16" s="337" t="s">
        <v>64</v>
      </c>
      <c r="E16" s="334">
        <v>4</v>
      </c>
      <c r="F16" s="137">
        <v>651</v>
      </c>
      <c r="G16" s="329">
        <v>11</v>
      </c>
      <c r="H16" s="188">
        <v>2</v>
      </c>
      <c r="I16" s="158">
        <v>294</v>
      </c>
      <c r="J16" s="149">
        <v>6</v>
      </c>
      <c r="K16" s="150">
        <v>945</v>
      </c>
      <c r="L16" s="141">
        <v>1</v>
      </c>
      <c r="M16" s="141">
        <v>0</v>
      </c>
      <c r="N16" s="141">
        <v>5</v>
      </c>
      <c r="O16" s="356">
        <v>9</v>
      </c>
    </row>
    <row r="17" spans="1:15" s="1" customFormat="1" ht="13.5">
      <c r="A17" s="328">
        <v>20</v>
      </c>
      <c r="B17" s="239" t="s">
        <v>96</v>
      </c>
      <c r="C17" s="241" t="s">
        <v>135</v>
      </c>
      <c r="D17" s="337" t="s">
        <v>90</v>
      </c>
      <c r="E17" s="334">
        <v>5</v>
      </c>
      <c r="F17" s="137">
        <v>569.5</v>
      </c>
      <c r="G17" s="330">
        <v>12</v>
      </c>
      <c r="H17" s="188">
        <v>2</v>
      </c>
      <c r="I17" s="158">
        <v>303</v>
      </c>
      <c r="J17" s="149">
        <v>7</v>
      </c>
      <c r="K17" s="150">
        <v>872.5</v>
      </c>
      <c r="L17" s="141">
        <v>0</v>
      </c>
      <c r="M17" s="141">
        <v>1</v>
      </c>
      <c r="N17" s="141">
        <v>6</v>
      </c>
      <c r="O17" s="356">
        <v>10</v>
      </c>
    </row>
    <row r="18" spans="1:15" s="1" customFormat="1" ht="13.5">
      <c r="A18" s="328">
        <v>6</v>
      </c>
      <c r="B18" s="237" t="s">
        <v>68</v>
      </c>
      <c r="C18" s="238" t="s">
        <v>53</v>
      </c>
      <c r="D18" s="337" t="s">
        <v>64</v>
      </c>
      <c r="E18" s="334">
        <v>5</v>
      </c>
      <c r="F18" s="137">
        <v>685.5</v>
      </c>
      <c r="G18" s="243">
        <v>8</v>
      </c>
      <c r="H18" s="188">
        <v>1</v>
      </c>
      <c r="I18" s="158">
        <v>129</v>
      </c>
      <c r="J18" s="149">
        <v>6</v>
      </c>
      <c r="K18" s="150">
        <v>814.5</v>
      </c>
      <c r="L18" s="141">
        <v>0</v>
      </c>
      <c r="M18" s="141">
        <v>0</v>
      </c>
      <c r="N18" s="141">
        <v>6</v>
      </c>
      <c r="O18" s="356">
        <v>11</v>
      </c>
    </row>
    <row r="19" spans="1:15" s="83" customFormat="1" ht="13.5">
      <c r="A19" s="328" t="s">
        <v>127</v>
      </c>
      <c r="B19" s="236" t="s">
        <v>128</v>
      </c>
      <c r="C19" s="238" t="s">
        <v>129</v>
      </c>
      <c r="D19" s="337" t="s">
        <v>75</v>
      </c>
      <c r="E19" s="334">
        <v>1</v>
      </c>
      <c r="F19" s="137">
        <v>144</v>
      </c>
      <c r="G19" s="330">
        <v>24</v>
      </c>
      <c r="H19" s="188">
        <v>5</v>
      </c>
      <c r="I19" s="158">
        <v>667.5</v>
      </c>
      <c r="J19" s="149">
        <v>6</v>
      </c>
      <c r="K19" s="150">
        <v>811.5</v>
      </c>
      <c r="L19" s="141">
        <v>0</v>
      </c>
      <c r="M19" s="141">
        <v>0</v>
      </c>
      <c r="N19" s="141">
        <v>6</v>
      </c>
      <c r="O19" s="356">
        <v>12</v>
      </c>
    </row>
    <row r="20" spans="1:15" s="83" customFormat="1" ht="13.5">
      <c r="A20" s="328">
        <v>10</v>
      </c>
      <c r="B20" s="237"/>
      <c r="C20" s="238" t="s">
        <v>76</v>
      </c>
      <c r="D20" s="337" t="s">
        <v>75</v>
      </c>
      <c r="E20" s="334">
        <v>4</v>
      </c>
      <c r="F20" s="137">
        <v>392.5</v>
      </c>
      <c r="G20" s="243">
        <v>17</v>
      </c>
      <c r="H20" s="188">
        <v>3</v>
      </c>
      <c r="I20" s="158">
        <v>411</v>
      </c>
      <c r="J20" s="149">
        <v>7</v>
      </c>
      <c r="K20" s="150">
        <v>803.5</v>
      </c>
      <c r="L20" s="141">
        <v>0</v>
      </c>
      <c r="M20" s="141">
        <v>2</v>
      </c>
      <c r="N20" s="141">
        <v>5</v>
      </c>
      <c r="O20" s="356">
        <v>13</v>
      </c>
    </row>
    <row r="21" spans="1:15" s="83" customFormat="1" ht="13.5">
      <c r="A21" s="328">
        <v>19</v>
      </c>
      <c r="B21" s="236" t="s">
        <v>93</v>
      </c>
      <c r="C21" s="238" t="s">
        <v>94</v>
      </c>
      <c r="D21" s="337" t="s">
        <v>95</v>
      </c>
      <c r="E21" s="334">
        <v>1</v>
      </c>
      <c r="F21" s="137">
        <v>127.5</v>
      </c>
      <c r="G21" s="330">
        <v>26</v>
      </c>
      <c r="H21" s="188">
        <v>5</v>
      </c>
      <c r="I21" s="158">
        <v>611</v>
      </c>
      <c r="J21" s="149">
        <v>6</v>
      </c>
      <c r="K21" s="150">
        <v>738.5</v>
      </c>
      <c r="L21" s="141">
        <v>0</v>
      </c>
      <c r="M21" s="141">
        <v>1</v>
      </c>
      <c r="N21" s="141">
        <v>5</v>
      </c>
      <c r="O21" s="356">
        <v>14</v>
      </c>
    </row>
    <row r="22" spans="1:15" s="83" customFormat="1" ht="13.5">
      <c r="A22" s="328">
        <v>15</v>
      </c>
      <c r="B22" s="239" t="s">
        <v>84</v>
      </c>
      <c r="C22" s="238" t="s">
        <v>85</v>
      </c>
      <c r="D22" s="336" t="s">
        <v>86</v>
      </c>
      <c r="E22" s="334">
        <v>0</v>
      </c>
      <c r="F22" s="137">
        <v>0</v>
      </c>
      <c r="G22" s="243"/>
      <c r="H22" s="188">
        <v>5</v>
      </c>
      <c r="I22" s="158">
        <v>684</v>
      </c>
      <c r="J22" s="149">
        <v>5</v>
      </c>
      <c r="K22" s="150">
        <v>684</v>
      </c>
      <c r="L22" s="141">
        <v>0</v>
      </c>
      <c r="M22" s="141">
        <v>0</v>
      </c>
      <c r="N22" s="141">
        <v>5</v>
      </c>
      <c r="O22" s="356">
        <v>15</v>
      </c>
    </row>
    <row r="23" spans="1:15" s="83" customFormat="1" ht="13.5">
      <c r="A23" s="328">
        <v>23</v>
      </c>
      <c r="B23" s="236"/>
      <c r="C23" s="240" t="s">
        <v>100</v>
      </c>
      <c r="D23" s="337" t="s">
        <v>64</v>
      </c>
      <c r="E23" s="334">
        <v>3</v>
      </c>
      <c r="F23" s="137">
        <v>393</v>
      </c>
      <c r="G23" s="243">
        <v>16</v>
      </c>
      <c r="H23" s="188">
        <v>2</v>
      </c>
      <c r="I23" s="158">
        <v>276</v>
      </c>
      <c r="J23" s="149">
        <v>5</v>
      </c>
      <c r="K23" s="150">
        <v>669</v>
      </c>
      <c r="L23" s="141">
        <v>0</v>
      </c>
      <c r="M23" s="141">
        <v>0</v>
      </c>
      <c r="N23" s="141">
        <v>5</v>
      </c>
      <c r="O23" s="356">
        <v>16</v>
      </c>
    </row>
    <row r="24" spans="1:15" s="83" customFormat="1" ht="13.5">
      <c r="A24" s="328">
        <v>32</v>
      </c>
      <c r="B24" s="236"/>
      <c r="C24" s="238" t="s">
        <v>114</v>
      </c>
      <c r="D24" s="337" t="s">
        <v>64</v>
      </c>
      <c r="E24" s="334">
        <v>5</v>
      </c>
      <c r="F24" s="137">
        <v>658.5</v>
      </c>
      <c r="G24" s="329">
        <v>9</v>
      </c>
      <c r="H24" s="188">
        <v>0</v>
      </c>
      <c r="I24" s="158">
        <v>0</v>
      </c>
      <c r="J24" s="149">
        <v>5</v>
      </c>
      <c r="K24" s="150">
        <v>658.5</v>
      </c>
      <c r="L24" s="141">
        <v>0</v>
      </c>
      <c r="M24" s="141">
        <v>0</v>
      </c>
      <c r="N24" s="141">
        <v>5</v>
      </c>
      <c r="O24" s="356">
        <v>17</v>
      </c>
    </row>
    <row r="25" spans="1:15" s="83" customFormat="1" ht="13.5">
      <c r="A25" s="328">
        <v>33</v>
      </c>
      <c r="B25" s="237" t="s">
        <v>115</v>
      </c>
      <c r="C25" s="240" t="s">
        <v>116</v>
      </c>
      <c r="D25" s="335" t="s">
        <v>90</v>
      </c>
      <c r="E25" s="334">
        <v>4</v>
      </c>
      <c r="F25" s="137">
        <v>407.5</v>
      </c>
      <c r="G25" s="330">
        <v>14</v>
      </c>
      <c r="H25" s="188">
        <v>2</v>
      </c>
      <c r="I25" s="158">
        <v>242</v>
      </c>
      <c r="J25" s="149">
        <v>6</v>
      </c>
      <c r="K25" s="150">
        <v>649.5</v>
      </c>
      <c r="L25" s="141">
        <v>1</v>
      </c>
      <c r="M25" s="141">
        <v>3</v>
      </c>
      <c r="N25" s="141">
        <v>2</v>
      </c>
      <c r="O25" s="356">
        <v>18</v>
      </c>
    </row>
    <row r="26" spans="1:15" s="83" customFormat="1" ht="13.5">
      <c r="A26" s="328">
        <v>16</v>
      </c>
      <c r="B26" s="237" t="s">
        <v>87</v>
      </c>
      <c r="C26" s="240" t="s">
        <v>56</v>
      </c>
      <c r="D26" s="336" t="s">
        <v>64</v>
      </c>
      <c r="E26" s="334">
        <v>2</v>
      </c>
      <c r="F26" s="137">
        <v>203</v>
      </c>
      <c r="G26" s="243">
        <v>21</v>
      </c>
      <c r="H26" s="188">
        <v>3</v>
      </c>
      <c r="I26" s="158">
        <v>405</v>
      </c>
      <c r="J26" s="149">
        <v>5</v>
      </c>
      <c r="K26" s="150">
        <v>608</v>
      </c>
      <c r="L26" s="141">
        <v>0</v>
      </c>
      <c r="M26" s="141">
        <v>1</v>
      </c>
      <c r="N26" s="141">
        <v>4</v>
      </c>
      <c r="O26" s="356">
        <v>19</v>
      </c>
    </row>
    <row r="27" spans="1:15" s="83" customFormat="1" ht="13.5">
      <c r="A27" s="328">
        <v>29</v>
      </c>
      <c r="B27" s="234" t="s">
        <v>107</v>
      </c>
      <c r="C27" s="238" t="s">
        <v>108</v>
      </c>
      <c r="D27" s="337" t="s">
        <v>109</v>
      </c>
      <c r="E27" s="334">
        <v>1</v>
      </c>
      <c r="F27" s="137">
        <v>124.5</v>
      </c>
      <c r="G27" s="330">
        <v>27</v>
      </c>
      <c r="H27" s="188">
        <v>3</v>
      </c>
      <c r="I27" s="158">
        <v>354.5</v>
      </c>
      <c r="J27" s="149">
        <v>4</v>
      </c>
      <c r="K27" s="150">
        <v>479</v>
      </c>
      <c r="L27" s="141">
        <v>0</v>
      </c>
      <c r="M27" s="141">
        <v>1</v>
      </c>
      <c r="N27" s="141">
        <v>3</v>
      </c>
      <c r="O27" s="356">
        <v>20</v>
      </c>
    </row>
    <row r="28" spans="1:15" s="83" customFormat="1" ht="13.5">
      <c r="A28" s="328">
        <v>41</v>
      </c>
      <c r="B28" s="237" t="s">
        <v>87</v>
      </c>
      <c r="C28" s="238" t="s">
        <v>141</v>
      </c>
      <c r="D28" s="337" t="s">
        <v>142</v>
      </c>
      <c r="E28" s="334">
        <v>4</v>
      </c>
      <c r="F28" s="137">
        <v>456.5</v>
      </c>
      <c r="G28" s="243">
        <v>13</v>
      </c>
      <c r="H28" s="188">
        <v>0</v>
      </c>
      <c r="I28" s="158">
        <v>0</v>
      </c>
      <c r="J28" s="149">
        <v>4</v>
      </c>
      <c r="K28" s="150">
        <v>456.5</v>
      </c>
      <c r="L28" s="141">
        <v>0</v>
      </c>
      <c r="M28" s="141">
        <v>1</v>
      </c>
      <c r="N28" s="141">
        <v>3</v>
      </c>
      <c r="O28" s="356">
        <v>21</v>
      </c>
    </row>
    <row r="29" spans="1:15" s="83" customFormat="1" ht="13.5">
      <c r="A29" s="328">
        <v>13</v>
      </c>
      <c r="B29" s="236" t="s">
        <v>80</v>
      </c>
      <c r="C29" s="238" t="s">
        <v>81</v>
      </c>
      <c r="D29" s="337" t="s">
        <v>71</v>
      </c>
      <c r="E29" s="334">
        <v>3</v>
      </c>
      <c r="F29" s="137">
        <v>403.5</v>
      </c>
      <c r="G29" s="330">
        <v>15</v>
      </c>
      <c r="H29" s="188">
        <v>0</v>
      </c>
      <c r="I29" s="158">
        <v>0</v>
      </c>
      <c r="J29" s="149">
        <v>3</v>
      </c>
      <c r="K29" s="150">
        <v>403.5</v>
      </c>
      <c r="L29" s="141">
        <v>0</v>
      </c>
      <c r="M29" s="141">
        <v>0</v>
      </c>
      <c r="N29" s="141">
        <v>3</v>
      </c>
      <c r="O29" s="356">
        <v>22</v>
      </c>
    </row>
    <row r="30" spans="1:15" s="83" customFormat="1" ht="13.5">
      <c r="A30" s="328">
        <v>26</v>
      </c>
      <c r="B30" s="236"/>
      <c r="C30" s="238" t="s">
        <v>143</v>
      </c>
      <c r="D30" s="337" t="s">
        <v>73</v>
      </c>
      <c r="E30" s="334">
        <v>1</v>
      </c>
      <c r="F30" s="137">
        <v>256.5</v>
      </c>
      <c r="G30" s="243">
        <v>19</v>
      </c>
      <c r="H30" s="188">
        <v>1</v>
      </c>
      <c r="I30" s="158">
        <v>135</v>
      </c>
      <c r="J30" s="149">
        <v>2</v>
      </c>
      <c r="K30" s="150">
        <v>391.5</v>
      </c>
      <c r="L30" s="141">
        <v>1</v>
      </c>
      <c r="M30" s="141">
        <v>0</v>
      </c>
      <c r="N30" s="141">
        <v>1</v>
      </c>
      <c r="O30" s="356">
        <v>23</v>
      </c>
    </row>
    <row r="31" spans="1:15" s="83" customFormat="1" ht="13.5">
      <c r="A31" s="328">
        <v>31</v>
      </c>
      <c r="B31" s="237" t="s">
        <v>112</v>
      </c>
      <c r="C31" s="238" t="s">
        <v>113</v>
      </c>
      <c r="D31" s="336" t="s">
        <v>64</v>
      </c>
      <c r="E31" s="334">
        <v>1</v>
      </c>
      <c r="F31" s="137">
        <v>124.5</v>
      </c>
      <c r="G31" s="330">
        <v>28</v>
      </c>
      <c r="H31" s="188">
        <v>2</v>
      </c>
      <c r="I31" s="158">
        <v>264</v>
      </c>
      <c r="J31" s="149">
        <v>3</v>
      </c>
      <c r="K31" s="150">
        <v>388.5</v>
      </c>
      <c r="L31" s="141">
        <v>0</v>
      </c>
      <c r="M31" s="141">
        <v>0</v>
      </c>
      <c r="N31" s="141">
        <v>3</v>
      </c>
      <c r="O31" s="356">
        <v>24</v>
      </c>
    </row>
    <row r="32" spans="1:15" s="83" customFormat="1" ht="13.5">
      <c r="A32" s="328" t="s">
        <v>121</v>
      </c>
      <c r="B32" s="237" t="s">
        <v>122</v>
      </c>
      <c r="C32" s="238" t="s">
        <v>123</v>
      </c>
      <c r="D32" s="337" t="s">
        <v>75</v>
      </c>
      <c r="E32" s="334">
        <v>2</v>
      </c>
      <c r="F32" s="137">
        <v>349.5</v>
      </c>
      <c r="G32" s="243">
        <v>18</v>
      </c>
      <c r="H32" s="188">
        <v>0</v>
      </c>
      <c r="I32" s="158">
        <v>0</v>
      </c>
      <c r="J32" s="149">
        <v>2</v>
      </c>
      <c r="K32" s="150">
        <v>349.5</v>
      </c>
      <c r="L32" s="141">
        <v>1</v>
      </c>
      <c r="M32" s="141">
        <v>0</v>
      </c>
      <c r="N32" s="141">
        <v>1</v>
      </c>
      <c r="O32" s="356">
        <v>25</v>
      </c>
    </row>
    <row r="33" spans="1:15" s="83" customFormat="1" ht="13.5">
      <c r="A33" s="328">
        <v>4</v>
      </c>
      <c r="B33" s="234"/>
      <c r="C33" s="240" t="s">
        <v>65</v>
      </c>
      <c r="D33" s="338" t="s">
        <v>66</v>
      </c>
      <c r="E33" s="334">
        <v>0</v>
      </c>
      <c r="F33" s="137">
        <v>0</v>
      </c>
      <c r="G33" s="330"/>
      <c r="H33" s="188">
        <v>1</v>
      </c>
      <c r="I33" s="158">
        <v>261</v>
      </c>
      <c r="J33" s="149">
        <v>1</v>
      </c>
      <c r="K33" s="150">
        <v>261</v>
      </c>
      <c r="L33" s="141">
        <v>1</v>
      </c>
      <c r="M33" s="141">
        <v>0</v>
      </c>
      <c r="N33" s="141">
        <v>0</v>
      </c>
      <c r="O33" s="356">
        <v>26</v>
      </c>
    </row>
    <row r="34" spans="1:15" s="83" customFormat="1" ht="13.5">
      <c r="A34" s="328">
        <v>27</v>
      </c>
      <c r="B34" s="234" t="s">
        <v>51</v>
      </c>
      <c r="C34" s="240" t="s">
        <v>54</v>
      </c>
      <c r="D34" s="335" t="s">
        <v>75</v>
      </c>
      <c r="E34" s="334">
        <v>4</v>
      </c>
      <c r="F34" s="137">
        <v>237</v>
      </c>
      <c r="G34" s="243">
        <v>20</v>
      </c>
      <c r="H34" s="188">
        <v>0</v>
      </c>
      <c r="I34" s="158">
        <v>0</v>
      </c>
      <c r="J34" s="149">
        <v>4</v>
      </c>
      <c r="K34" s="150">
        <v>237</v>
      </c>
      <c r="L34" s="141">
        <v>0</v>
      </c>
      <c r="M34" s="141">
        <v>4</v>
      </c>
      <c r="N34" s="141">
        <v>0</v>
      </c>
      <c r="O34" s="356">
        <v>27</v>
      </c>
    </row>
    <row r="35" spans="1:15" s="83" customFormat="1" ht="13.5">
      <c r="A35" s="328">
        <v>8</v>
      </c>
      <c r="B35" s="236"/>
      <c r="C35" s="240" t="s">
        <v>72</v>
      </c>
      <c r="D35" s="335" t="s">
        <v>73</v>
      </c>
      <c r="E35" s="334">
        <v>0</v>
      </c>
      <c r="F35" s="137">
        <v>0</v>
      </c>
      <c r="G35" s="243"/>
      <c r="H35" s="188">
        <v>1</v>
      </c>
      <c r="I35" s="158">
        <v>216</v>
      </c>
      <c r="J35" s="149">
        <v>1</v>
      </c>
      <c r="K35" s="150">
        <v>216</v>
      </c>
      <c r="L35" s="141">
        <v>1</v>
      </c>
      <c r="M35" s="141">
        <v>0</v>
      </c>
      <c r="N35" s="141">
        <v>0</v>
      </c>
      <c r="O35" s="356">
        <v>28</v>
      </c>
    </row>
    <row r="36" spans="1:15" s="83" customFormat="1" ht="13.5">
      <c r="A36" s="328">
        <v>25</v>
      </c>
      <c r="B36" s="236"/>
      <c r="C36" s="240" t="s">
        <v>102</v>
      </c>
      <c r="D36" s="335" t="s">
        <v>103</v>
      </c>
      <c r="E36" s="334">
        <v>1</v>
      </c>
      <c r="F36" s="137">
        <v>165</v>
      </c>
      <c r="G36" s="243">
        <v>22</v>
      </c>
      <c r="H36" s="188">
        <v>0</v>
      </c>
      <c r="I36" s="158">
        <v>0</v>
      </c>
      <c r="J36" s="149">
        <v>1</v>
      </c>
      <c r="K36" s="150">
        <v>165</v>
      </c>
      <c r="L36" s="141">
        <v>1</v>
      </c>
      <c r="M36" s="141">
        <v>0</v>
      </c>
      <c r="N36" s="141">
        <v>0</v>
      </c>
      <c r="O36" s="356">
        <v>29</v>
      </c>
    </row>
    <row r="37" spans="1:15" s="83" customFormat="1" ht="13.5">
      <c r="A37" s="328">
        <v>30</v>
      </c>
      <c r="B37" s="236" t="s">
        <v>110</v>
      </c>
      <c r="C37" s="240" t="s">
        <v>111</v>
      </c>
      <c r="D37" s="335" t="s">
        <v>92</v>
      </c>
      <c r="E37" s="334">
        <v>0</v>
      </c>
      <c r="F37" s="137">
        <v>0</v>
      </c>
      <c r="G37" s="243"/>
      <c r="H37" s="188">
        <v>1</v>
      </c>
      <c r="I37" s="158">
        <v>153</v>
      </c>
      <c r="J37" s="149">
        <v>1</v>
      </c>
      <c r="K37" s="150">
        <v>153</v>
      </c>
      <c r="L37" s="141">
        <v>0</v>
      </c>
      <c r="M37" s="141">
        <v>0</v>
      </c>
      <c r="N37" s="141">
        <v>1</v>
      </c>
      <c r="O37" s="356">
        <v>30</v>
      </c>
    </row>
    <row r="38" spans="1:15" s="83" customFormat="1" ht="13.5">
      <c r="A38" s="328">
        <v>21</v>
      </c>
      <c r="B38" s="236" t="s">
        <v>97</v>
      </c>
      <c r="C38" s="240" t="s">
        <v>98</v>
      </c>
      <c r="D38" s="337" t="s">
        <v>78</v>
      </c>
      <c r="E38" s="334">
        <v>1</v>
      </c>
      <c r="F38" s="137">
        <v>150</v>
      </c>
      <c r="G38" s="243">
        <v>23</v>
      </c>
      <c r="H38" s="188">
        <v>0</v>
      </c>
      <c r="I38" s="158">
        <v>0</v>
      </c>
      <c r="J38" s="149">
        <v>1</v>
      </c>
      <c r="K38" s="150">
        <v>150</v>
      </c>
      <c r="L38" s="141">
        <v>0</v>
      </c>
      <c r="M38" s="141">
        <v>0</v>
      </c>
      <c r="N38" s="141">
        <v>1</v>
      </c>
      <c r="O38" s="356">
        <v>31</v>
      </c>
    </row>
    <row r="39" spans="1:15" s="83" customFormat="1" ht="13.5">
      <c r="A39" s="328" t="s">
        <v>124</v>
      </c>
      <c r="B39" s="236" t="s">
        <v>125</v>
      </c>
      <c r="C39" s="238" t="s">
        <v>126</v>
      </c>
      <c r="D39" s="337" t="s">
        <v>75</v>
      </c>
      <c r="E39" s="334">
        <v>1</v>
      </c>
      <c r="F39" s="137">
        <v>133.5</v>
      </c>
      <c r="G39" s="243">
        <v>25</v>
      </c>
      <c r="H39" s="188">
        <v>0</v>
      </c>
      <c r="I39" s="158">
        <v>0</v>
      </c>
      <c r="J39" s="149">
        <v>1</v>
      </c>
      <c r="K39" s="150">
        <v>133.5</v>
      </c>
      <c r="L39" s="141">
        <v>0</v>
      </c>
      <c r="M39" s="141">
        <v>0</v>
      </c>
      <c r="N39" s="141">
        <v>1</v>
      </c>
      <c r="O39" s="356">
        <v>32</v>
      </c>
    </row>
    <row r="40" spans="1:15" s="83" customFormat="1" ht="13.5">
      <c r="A40" s="328">
        <v>24</v>
      </c>
      <c r="B40" s="237"/>
      <c r="C40" s="238" t="s">
        <v>101</v>
      </c>
      <c r="D40" s="337" t="s">
        <v>64</v>
      </c>
      <c r="E40" s="334">
        <v>0</v>
      </c>
      <c r="F40" s="137">
        <v>0</v>
      </c>
      <c r="G40" s="243"/>
      <c r="H40" s="188">
        <v>1</v>
      </c>
      <c r="I40" s="158">
        <v>120</v>
      </c>
      <c r="J40" s="149">
        <v>1</v>
      </c>
      <c r="K40" s="150">
        <v>120</v>
      </c>
      <c r="L40" s="141">
        <v>0</v>
      </c>
      <c r="M40" s="141">
        <v>0</v>
      </c>
      <c r="N40" s="141">
        <v>1</v>
      </c>
      <c r="O40" s="356">
        <v>33</v>
      </c>
    </row>
    <row r="41" spans="1:15" s="83" customFormat="1" ht="13.5">
      <c r="A41" s="328">
        <v>9</v>
      </c>
      <c r="B41" s="237"/>
      <c r="C41" s="238" t="s">
        <v>74</v>
      </c>
      <c r="D41" s="337" t="s">
        <v>75</v>
      </c>
      <c r="E41" s="334">
        <v>0</v>
      </c>
      <c r="F41" s="137">
        <v>0</v>
      </c>
      <c r="G41" s="243"/>
      <c r="H41" s="188">
        <v>0</v>
      </c>
      <c r="I41" s="158">
        <v>0</v>
      </c>
      <c r="J41" s="149">
        <v>0</v>
      </c>
      <c r="K41" s="150">
        <v>0</v>
      </c>
      <c r="L41" s="141">
        <v>0</v>
      </c>
      <c r="M41" s="141">
        <v>0</v>
      </c>
      <c r="N41" s="141">
        <v>0</v>
      </c>
      <c r="O41" s="356">
        <v>34</v>
      </c>
    </row>
    <row r="42" spans="1:15" s="83" customFormat="1" ht="13.5">
      <c r="A42" s="328">
        <v>11</v>
      </c>
      <c r="B42" s="237"/>
      <c r="C42" s="238" t="s">
        <v>77</v>
      </c>
      <c r="D42" s="337" t="s">
        <v>78</v>
      </c>
      <c r="E42" s="334">
        <v>0</v>
      </c>
      <c r="F42" s="137">
        <v>0</v>
      </c>
      <c r="G42" s="243"/>
      <c r="H42" s="188">
        <v>0</v>
      </c>
      <c r="I42" s="158">
        <v>0</v>
      </c>
      <c r="J42" s="149">
        <v>0</v>
      </c>
      <c r="K42" s="150">
        <v>0</v>
      </c>
      <c r="L42" s="141">
        <v>0</v>
      </c>
      <c r="M42" s="141">
        <v>0</v>
      </c>
      <c r="N42" s="141">
        <v>0</v>
      </c>
      <c r="O42" s="356">
        <v>35</v>
      </c>
    </row>
    <row r="43" spans="1:16" s="83" customFormat="1" ht="13.5">
      <c r="A43" s="328">
        <v>12</v>
      </c>
      <c r="B43" s="237"/>
      <c r="C43" s="238" t="s">
        <v>79</v>
      </c>
      <c r="D43" s="337" t="s">
        <v>75</v>
      </c>
      <c r="E43" s="334">
        <v>0</v>
      </c>
      <c r="F43" s="137">
        <v>0</v>
      </c>
      <c r="G43" s="243"/>
      <c r="H43" s="188">
        <v>0</v>
      </c>
      <c r="I43" s="158">
        <v>0</v>
      </c>
      <c r="J43" s="149">
        <v>0</v>
      </c>
      <c r="K43" s="150">
        <v>0</v>
      </c>
      <c r="L43" s="141">
        <v>0</v>
      </c>
      <c r="M43" s="141">
        <v>0</v>
      </c>
      <c r="N43" s="141">
        <v>0</v>
      </c>
      <c r="O43" s="356">
        <v>36</v>
      </c>
      <c r="P43" s="389"/>
    </row>
    <row r="44" spans="1:15" s="83" customFormat="1" ht="13.5">
      <c r="A44" s="328">
        <v>17</v>
      </c>
      <c r="B44" s="237" t="s">
        <v>88</v>
      </c>
      <c r="C44" s="238" t="s">
        <v>89</v>
      </c>
      <c r="D44" s="337" t="s">
        <v>90</v>
      </c>
      <c r="E44" s="334">
        <v>0</v>
      </c>
      <c r="F44" s="137">
        <v>0</v>
      </c>
      <c r="G44" s="243"/>
      <c r="H44" s="188">
        <v>0</v>
      </c>
      <c r="I44" s="158">
        <v>0</v>
      </c>
      <c r="J44" s="149">
        <v>0</v>
      </c>
      <c r="K44" s="150">
        <v>0</v>
      </c>
      <c r="L44" s="141">
        <v>0</v>
      </c>
      <c r="M44" s="141">
        <v>0</v>
      </c>
      <c r="N44" s="141">
        <v>0</v>
      </c>
      <c r="O44" s="356">
        <v>37</v>
      </c>
    </row>
    <row r="45" spans="1:15" s="83" customFormat="1" ht="13.5">
      <c r="A45" s="328">
        <v>18</v>
      </c>
      <c r="B45" s="237"/>
      <c r="C45" s="238" t="s">
        <v>91</v>
      </c>
      <c r="D45" s="337" t="s">
        <v>92</v>
      </c>
      <c r="E45" s="334">
        <v>0</v>
      </c>
      <c r="F45" s="137">
        <v>0</v>
      </c>
      <c r="G45" s="243"/>
      <c r="H45" s="188">
        <v>0</v>
      </c>
      <c r="I45" s="158">
        <v>0</v>
      </c>
      <c r="J45" s="149">
        <v>0</v>
      </c>
      <c r="K45" s="150">
        <v>0</v>
      </c>
      <c r="L45" s="141">
        <v>0</v>
      </c>
      <c r="M45" s="141">
        <v>0</v>
      </c>
      <c r="N45" s="141">
        <v>0</v>
      </c>
      <c r="O45" s="356">
        <v>38</v>
      </c>
    </row>
    <row r="46" spans="1:15" s="83" customFormat="1" ht="13.5">
      <c r="A46" s="328">
        <v>22</v>
      </c>
      <c r="B46" s="237"/>
      <c r="C46" s="238" t="s">
        <v>99</v>
      </c>
      <c r="D46" s="337" t="s">
        <v>90</v>
      </c>
      <c r="E46" s="334">
        <v>0</v>
      </c>
      <c r="F46" s="137">
        <v>0</v>
      </c>
      <c r="G46" s="243"/>
      <c r="H46" s="188">
        <v>0</v>
      </c>
      <c r="I46" s="158">
        <v>0</v>
      </c>
      <c r="J46" s="149">
        <v>0</v>
      </c>
      <c r="K46" s="150">
        <v>0</v>
      </c>
      <c r="L46" s="141">
        <v>0</v>
      </c>
      <c r="M46" s="141">
        <v>0</v>
      </c>
      <c r="N46" s="141">
        <v>0</v>
      </c>
      <c r="O46" s="356">
        <v>39</v>
      </c>
    </row>
    <row r="47" spans="1:15" s="83" customFormat="1" ht="13.5">
      <c r="A47" s="328" t="s">
        <v>130</v>
      </c>
      <c r="B47" s="236" t="s">
        <v>131</v>
      </c>
      <c r="C47" s="238" t="s">
        <v>132</v>
      </c>
      <c r="D47" s="337" t="s">
        <v>133</v>
      </c>
      <c r="E47" s="334">
        <v>0</v>
      </c>
      <c r="F47" s="137">
        <v>0</v>
      </c>
      <c r="G47" s="243"/>
      <c r="H47" s="188">
        <v>0</v>
      </c>
      <c r="I47" s="158">
        <v>0</v>
      </c>
      <c r="J47" s="149">
        <v>0</v>
      </c>
      <c r="K47" s="150">
        <v>0</v>
      </c>
      <c r="L47" s="141">
        <v>0</v>
      </c>
      <c r="M47" s="141">
        <v>0</v>
      </c>
      <c r="N47" s="141">
        <v>0</v>
      </c>
      <c r="O47" s="356">
        <v>40</v>
      </c>
    </row>
    <row r="48" spans="1:15" s="83" customFormat="1" ht="14.25" thickBot="1">
      <c r="A48" s="368" t="s">
        <v>138</v>
      </c>
      <c r="B48" s="237" t="s">
        <v>139</v>
      </c>
      <c r="C48" s="238" t="s">
        <v>140</v>
      </c>
      <c r="D48" s="370" t="s">
        <v>90</v>
      </c>
      <c r="E48" s="373">
        <v>0</v>
      </c>
      <c r="F48" s="369">
        <v>0</v>
      </c>
      <c r="G48" s="330"/>
      <c r="H48" s="383">
        <v>0</v>
      </c>
      <c r="I48" s="384">
        <v>0</v>
      </c>
      <c r="J48" s="333">
        <v>0</v>
      </c>
      <c r="K48" s="331">
        <v>0</v>
      </c>
      <c r="L48" s="141">
        <v>0</v>
      </c>
      <c r="M48" s="141">
        <v>0</v>
      </c>
      <c r="N48" s="141">
        <v>0</v>
      </c>
      <c r="O48" s="357">
        <v>41</v>
      </c>
    </row>
    <row r="49" spans="1:17" s="1" customFormat="1" ht="24.75" customHeight="1" thickBot="1" thickTop="1">
      <c r="A49" s="100"/>
      <c r="B49" s="99"/>
      <c r="C49" s="100"/>
      <c r="D49" s="116"/>
      <c r="E49" s="374">
        <f>SUM(E6:E48)</f>
        <v>113</v>
      </c>
      <c r="F49" s="371">
        <f>SUM(F8:F48)</f>
        <v>13914.5</v>
      </c>
      <c r="G49" s="388"/>
      <c r="H49" s="385">
        <f>SUM(H6:H48)</f>
        <v>76</v>
      </c>
      <c r="I49" s="386">
        <f>SUM(I6:I48)</f>
        <v>9843.5</v>
      </c>
      <c r="J49" s="382">
        <f>SUM(J8:J48)</f>
        <v>189</v>
      </c>
      <c r="K49" s="332">
        <f>SUM(K8:K48)</f>
        <v>23758</v>
      </c>
      <c r="L49" s="376"/>
      <c r="M49" s="377"/>
      <c r="N49" s="387"/>
      <c r="Q49" s="49"/>
    </row>
    <row r="50" spans="1:14" s="1" customFormat="1" ht="20.25" customHeight="1">
      <c r="A50" s="363"/>
      <c r="B50" s="364"/>
      <c r="C50" s="90"/>
      <c r="D50" s="117"/>
      <c r="E50" s="358"/>
      <c r="F50" s="358"/>
      <c r="G50" s="372"/>
      <c r="H50" s="360"/>
      <c r="I50" s="360"/>
      <c r="J50" s="360"/>
      <c r="K50" s="375"/>
      <c r="L50" s="380">
        <f>SUM(L8:L48)</f>
        <v>11</v>
      </c>
      <c r="M50" s="359">
        <f>SUM(M8:M48)</f>
        <v>41</v>
      </c>
      <c r="N50" s="378">
        <f>SUM(N8:N48)</f>
        <v>137</v>
      </c>
    </row>
    <row r="51" spans="1:15" s="1" customFormat="1" ht="18.75" customHeight="1" thickBot="1">
      <c r="A51" s="363"/>
      <c r="B51" s="364"/>
      <c r="C51" s="90"/>
      <c r="D51" s="117"/>
      <c r="E51" s="358"/>
      <c r="F51" s="358"/>
      <c r="G51" s="358"/>
      <c r="H51" s="360"/>
      <c r="I51" s="360"/>
      <c r="J51" s="360"/>
      <c r="K51" s="375"/>
      <c r="L51" s="381">
        <f>L50/$J$49</f>
        <v>0.0582010582010582</v>
      </c>
      <c r="M51" s="125">
        <f>M50/$J$49</f>
        <v>0.21693121693121692</v>
      </c>
      <c r="N51" s="379">
        <f>N50/$J$49</f>
        <v>0.7248677248677249</v>
      </c>
      <c r="O51" s="49"/>
    </row>
    <row r="52" spans="1:6" s="1" customFormat="1" ht="13.5" thickTop="1">
      <c r="A52" s="365"/>
      <c r="B52" s="366"/>
      <c r="C52" s="367"/>
      <c r="D52" s="361"/>
      <c r="E52" s="362"/>
      <c r="F52" s="362"/>
    </row>
    <row r="53" spans="1:6" s="1" customFormat="1" ht="12.75">
      <c r="A53" s="2"/>
      <c r="B53" s="71"/>
      <c r="C53" s="14"/>
      <c r="D53" s="75"/>
      <c r="E53" s="112"/>
      <c r="F53" s="112"/>
    </row>
    <row r="54" spans="1:8" s="1" customFormat="1" ht="12.75">
      <c r="A54" s="2"/>
      <c r="B54" s="71"/>
      <c r="C54" s="14"/>
      <c r="D54" s="75"/>
      <c r="E54" s="112"/>
      <c r="F54" s="112"/>
      <c r="H54" s="49"/>
    </row>
    <row r="55" spans="1:18" s="1" customFormat="1" ht="12.75">
      <c r="A55" s="2"/>
      <c r="B55" s="71"/>
      <c r="C55" s="14"/>
      <c r="D55" s="75"/>
      <c r="E55" s="112"/>
      <c r="F55" s="112"/>
      <c r="H55" s="49"/>
      <c r="R55" s="49"/>
    </row>
    <row r="56" spans="1:6" s="1" customFormat="1" ht="12.75">
      <c r="A56" s="2"/>
      <c r="B56" s="71"/>
      <c r="C56" s="14"/>
      <c r="D56" s="75"/>
      <c r="E56" s="112"/>
      <c r="F56" s="112"/>
    </row>
    <row r="57" spans="1:10" s="1" customFormat="1" ht="12.75">
      <c r="A57" s="2"/>
      <c r="B57" s="71"/>
      <c r="C57" s="14"/>
      <c r="D57" s="75"/>
      <c r="E57" s="112"/>
      <c r="F57" s="112"/>
      <c r="J57" s="49"/>
    </row>
    <row r="58" spans="1:6" s="1" customFormat="1" ht="12.75">
      <c r="A58" s="2"/>
      <c r="B58" s="71"/>
      <c r="C58" s="14"/>
      <c r="D58" s="75"/>
      <c r="E58" s="112"/>
      <c r="F58" s="112"/>
    </row>
    <row r="59" spans="1:6" s="1" customFormat="1" ht="12.75">
      <c r="A59" s="2"/>
      <c r="B59" s="71"/>
      <c r="C59" s="14"/>
      <c r="D59" s="75"/>
      <c r="E59" s="112"/>
      <c r="F59" s="112"/>
    </row>
    <row r="60" spans="1:6" s="1" customFormat="1" ht="12.75">
      <c r="A60" s="2"/>
      <c r="B60" s="71"/>
      <c r="C60" s="14"/>
      <c r="D60" s="75"/>
      <c r="E60" s="112"/>
      <c r="F60" s="112"/>
    </row>
    <row r="61" spans="1:6" s="1" customFormat="1" ht="12.75">
      <c r="A61" s="2"/>
      <c r="B61" s="71"/>
      <c r="C61" s="14"/>
      <c r="D61" s="75"/>
      <c r="E61" s="112"/>
      <c r="F61" s="112"/>
    </row>
    <row r="62" spans="1:6" s="1" customFormat="1" ht="12.75">
      <c r="A62" s="2"/>
      <c r="B62" s="71"/>
      <c r="C62" s="14"/>
      <c r="D62" s="75"/>
      <c r="E62" s="112"/>
      <c r="F62" s="112"/>
    </row>
    <row r="63" spans="1:6" s="1" customFormat="1" ht="12.75">
      <c r="A63" s="2"/>
      <c r="B63" s="71"/>
      <c r="C63" s="14"/>
      <c r="D63" s="75"/>
      <c r="E63" s="112"/>
      <c r="F63" s="112"/>
    </row>
    <row r="64" spans="1:6" s="1" customFormat="1" ht="12.75">
      <c r="A64" s="2"/>
      <c r="B64" s="71"/>
      <c r="C64" s="14"/>
      <c r="D64" s="75"/>
      <c r="E64" s="112"/>
      <c r="F64" s="112"/>
    </row>
    <row r="65" spans="1:6" s="1" customFormat="1" ht="12.75">
      <c r="A65" s="2"/>
      <c r="B65" s="71"/>
      <c r="C65" s="14"/>
      <c r="D65" s="75"/>
      <c r="E65" s="112"/>
      <c r="F65" s="112"/>
    </row>
    <row r="66" spans="1:6" s="1" customFormat="1" ht="12.75">
      <c r="A66" s="2"/>
      <c r="B66" s="71"/>
      <c r="C66" s="14"/>
      <c r="D66" s="75"/>
      <c r="E66" s="112"/>
      <c r="F66" s="112"/>
    </row>
    <row r="67" spans="1:6" s="1" customFormat="1" ht="12.75">
      <c r="A67" s="2"/>
      <c r="B67" s="71"/>
      <c r="C67" s="14"/>
      <c r="D67" s="75"/>
      <c r="E67" s="112"/>
      <c r="F67" s="112"/>
    </row>
    <row r="68" spans="1:6" s="1" customFormat="1" ht="12.75">
      <c r="A68" s="2"/>
      <c r="B68" s="71"/>
      <c r="C68" s="14"/>
      <c r="D68" s="75"/>
      <c r="E68" s="112"/>
      <c r="F68" s="112"/>
    </row>
    <row r="69" spans="1:6" s="1" customFormat="1" ht="12.75">
      <c r="A69" s="2"/>
      <c r="B69" s="71"/>
      <c r="C69" s="14"/>
      <c r="D69" s="75"/>
      <c r="E69" s="112"/>
      <c r="F69" s="112"/>
    </row>
    <row r="70" spans="1:6" s="1" customFormat="1" ht="12.75">
      <c r="A70" s="2"/>
      <c r="B70" s="71"/>
      <c r="C70" s="14"/>
      <c r="D70" s="75"/>
      <c r="E70" s="112"/>
      <c r="F70" s="112"/>
    </row>
    <row r="71" spans="1:6" s="1" customFormat="1" ht="12.75">
      <c r="A71" s="2"/>
      <c r="B71" s="71"/>
      <c r="C71" s="14"/>
      <c r="D71" s="75"/>
      <c r="E71" s="112"/>
      <c r="F71" s="112"/>
    </row>
    <row r="72" spans="1:6" s="1" customFormat="1" ht="12.75">
      <c r="A72" s="2"/>
      <c r="B72" s="71"/>
      <c r="C72" s="14"/>
      <c r="D72" s="75"/>
      <c r="E72" s="112"/>
      <c r="F72" s="112"/>
    </row>
    <row r="73" spans="1:6" s="1" customFormat="1" ht="12.75">
      <c r="A73" s="2"/>
      <c r="B73" s="71"/>
      <c r="C73" s="14"/>
      <c r="D73" s="75"/>
      <c r="E73" s="112"/>
      <c r="F73" s="112"/>
    </row>
    <row r="74" spans="1:6" s="1" customFormat="1" ht="12.75">
      <c r="A74" s="2"/>
      <c r="B74" s="71"/>
      <c r="C74" s="14"/>
      <c r="D74" s="75"/>
      <c r="E74" s="112"/>
      <c r="F74" s="112"/>
    </row>
    <row r="75" spans="1:6" s="1" customFormat="1" ht="12.75">
      <c r="A75" s="2"/>
      <c r="B75" s="71"/>
      <c r="C75" s="14"/>
      <c r="D75" s="75"/>
      <c r="E75" s="112"/>
      <c r="F75" s="112"/>
    </row>
    <row r="76" spans="1:6" s="1" customFormat="1" ht="12.75">
      <c r="A76" s="2"/>
      <c r="B76" s="71"/>
      <c r="C76" s="14"/>
      <c r="D76" s="75"/>
      <c r="E76" s="112"/>
      <c r="F76" s="112"/>
    </row>
    <row r="77" spans="1:6" s="1" customFormat="1" ht="12.75">
      <c r="A77" s="2"/>
      <c r="B77" s="71"/>
      <c r="C77" s="14"/>
      <c r="D77" s="75"/>
      <c r="E77" s="112"/>
      <c r="F77" s="112"/>
    </row>
    <row r="78" spans="1:6" s="1" customFormat="1" ht="12.75">
      <c r="A78" s="2"/>
      <c r="B78" s="71"/>
      <c r="C78" s="14"/>
      <c r="D78" s="75"/>
      <c r="E78" s="112"/>
      <c r="F78" s="112"/>
    </row>
    <row r="79" spans="1:6" s="1" customFormat="1" ht="12.75">
      <c r="A79" s="2"/>
      <c r="B79" s="71"/>
      <c r="C79" s="14"/>
      <c r="D79" s="75"/>
      <c r="E79" s="112"/>
      <c r="F79" s="112"/>
    </row>
    <row r="80" spans="1:6" s="1" customFormat="1" ht="12.75">
      <c r="A80" s="2"/>
      <c r="B80" s="71"/>
      <c r="C80" s="14"/>
      <c r="D80" s="75"/>
      <c r="E80" s="112"/>
      <c r="F80" s="112"/>
    </row>
    <row r="81" spans="1:6" s="1" customFormat="1" ht="12.75">
      <c r="A81" s="2"/>
      <c r="B81" s="71"/>
      <c r="C81" s="14"/>
      <c r="D81" s="75"/>
      <c r="E81" s="112"/>
      <c r="F81" s="112"/>
    </row>
    <row r="82" spans="1:6" s="1" customFormat="1" ht="12.75">
      <c r="A82" s="2"/>
      <c r="B82" s="71"/>
      <c r="C82" s="14"/>
      <c r="D82" s="75"/>
      <c r="E82" s="112"/>
      <c r="F82" s="112"/>
    </row>
    <row r="83" spans="1:6" s="1" customFormat="1" ht="12.75">
      <c r="A83" s="2"/>
      <c r="B83" s="71"/>
      <c r="C83" s="14"/>
      <c r="D83" s="75"/>
      <c r="E83" s="112"/>
      <c r="F83" s="112"/>
    </row>
    <row r="84" spans="1:6" s="1" customFormat="1" ht="12.75">
      <c r="A84" s="2"/>
      <c r="B84" s="71"/>
      <c r="C84" s="14"/>
      <c r="D84" s="75"/>
      <c r="E84" s="112"/>
      <c r="F84" s="112"/>
    </row>
    <row r="85" spans="1:6" s="1" customFormat="1" ht="12.75">
      <c r="A85" s="2"/>
      <c r="B85" s="71"/>
      <c r="C85" s="14"/>
      <c r="D85" s="75"/>
      <c r="E85" s="112"/>
      <c r="F85" s="112"/>
    </row>
    <row r="86" spans="1:6" s="1" customFormat="1" ht="12.75">
      <c r="A86" s="2"/>
      <c r="B86" s="71"/>
      <c r="C86" s="14"/>
      <c r="D86" s="75"/>
      <c r="E86" s="112"/>
      <c r="F86" s="112"/>
    </row>
    <row r="87" spans="1:6" s="1" customFormat="1" ht="12.75">
      <c r="A87" s="2"/>
      <c r="B87" s="71"/>
      <c r="C87" s="14"/>
      <c r="D87" s="75"/>
      <c r="E87" s="112"/>
      <c r="F87" s="112"/>
    </row>
    <row r="88" spans="1:6" s="1" customFormat="1" ht="12.75">
      <c r="A88" s="2"/>
      <c r="B88" s="71"/>
      <c r="C88" s="14"/>
      <c r="D88" s="75"/>
      <c r="E88" s="112"/>
      <c r="F88" s="112"/>
    </row>
    <row r="89" spans="1:6" s="1" customFormat="1" ht="12.75">
      <c r="A89" s="2"/>
      <c r="B89" s="71"/>
      <c r="C89" s="14"/>
      <c r="D89" s="75"/>
      <c r="E89" s="112"/>
      <c r="F89" s="112"/>
    </row>
    <row r="90" spans="1:6" s="1" customFormat="1" ht="12.75">
      <c r="A90" s="2"/>
      <c r="B90" s="71"/>
      <c r="C90" s="14"/>
      <c r="D90" s="75"/>
      <c r="E90" s="112"/>
      <c r="F90" s="112"/>
    </row>
    <row r="91" spans="1:6" s="1" customFormat="1" ht="12.75">
      <c r="A91" s="2"/>
      <c r="B91" s="71"/>
      <c r="C91" s="14"/>
      <c r="D91" s="75"/>
      <c r="E91" s="112"/>
      <c r="F91" s="112"/>
    </row>
    <row r="92" spans="1:6" s="1" customFormat="1" ht="12.75">
      <c r="A92" s="2"/>
      <c r="B92" s="71"/>
      <c r="C92" s="14"/>
      <c r="D92" s="75"/>
      <c r="E92" s="112"/>
      <c r="F92" s="112"/>
    </row>
    <row r="93" spans="1:6" s="1" customFormat="1" ht="12.75">
      <c r="A93" s="2"/>
      <c r="B93" s="71"/>
      <c r="C93" s="14"/>
      <c r="D93" s="75"/>
      <c r="E93" s="112"/>
      <c r="F93" s="112"/>
    </row>
    <row r="94" spans="1:6" s="1" customFormat="1" ht="12.75">
      <c r="A94" s="2"/>
      <c r="B94" s="71"/>
      <c r="C94" s="14"/>
      <c r="D94" s="75"/>
      <c r="E94" s="112"/>
      <c r="F94" s="112"/>
    </row>
    <row r="95" spans="1:6" s="1" customFormat="1" ht="12.75">
      <c r="A95" s="2"/>
      <c r="B95" s="71"/>
      <c r="C95" s="14"/>
      <c r="D95" s="75"/>
      <c r="E95" s="112"/>
      <c r="F95" s="112"/>
    </row>
    <row r="96" spans="1:6" s="1" customFormat="1" ht="12.75">
      <c r="A96" s="2"/>
      <c r="B96" s="71"/>
      <c r="C96" s="14"/>
      <c r="D96" s="75"/>
      <c r="E96" s="112"/>
      <c r="F96" s="112"/>
    </row>
    <row r="97" spans="1:6" s="1" customFormat="1" ht="12.75">
      <c r="A97" s="2"/>
      <c r="B97" s="71"/>
      <c r="C97" s="14"/>
      <c r="D97" s="75"/>
      <c r="E97" s="112"/>
      <c r="F97" s="112"/>
    </row>
    <row r="98" spans="1:6" s="1" customFormat="1" ht="12.75">
      <c r="A98" s="2"/>
      <c r="B98" s="71"/>
      <c r="C98" s="14"/>
      <c r="D98" s="75"/>
      <c r="E98" s="112"/>
      <c r="F98" s="112"/>
    </row>
    <row r="99" spans="1:6" s="1" customFormat="1" ht="12.75">
      <c r="A99" s="2"/>
      <c r="B99" s="71"/>
      <c r="C99" s="14"/>
      <c r="D99" s="75"/>
      <c r="E99" s="112"/>
      <c r="F99" s="112"/>
    </row>
    <row r="100" spans="1:6" s="1" customFormat="1" ht="12.75">
      <c r="A100" s="2"/>
      <c r="B100" s="71"/>
      <c r="C100" s="14"/>
      <c r="D100" s="75"/>
      <c r="E100" s="112"/>
      <c r="F100" s="112"/>
    </row>
    <row r="101" spans="1:6" s="1" customFormat="1" ht="12.75">
      <c r="A101" s="2"/>
      <c r="B101" s="71"/>
      <c r="C101" s="14"/>
      <c r="D101" s="75"/>
      <c r="E101" s="112"/>
      <c r="F101" s="112"/>
    </row>
    <row r="102" spans="1:6" s="1" customFormat="1" ht="12.75">
      <c r="A102" s="2"/>
      <c r="B102" s="71"/>
      <c r="C102" s="14"/>
      <c r="D102" s="75"/>
      <c r="E102" s="112"/>
      <c r="F102" s="112"/>
    </row>
    <row r="103" spans="1:6" s="1" customFormat="1" ht="12.75">
      <c r="A103" s="2"/>
      <c r="B103" s="71"/>
      <c r="C103" s="14"/>
      <c r="D103" s="75"/>
      <c r="E103" s="112"/>
      <c r="F103" s="112"/>
    </row>
    <row r="104" spans="1:6" s="1" customFormat="1" ht="12.75">
      <c r="A104" s="2"/>
      <c r="B104" s="71"/>
      <c r="C104" s="14"/>
      <c r="D104" s="75"/>
      <c r="E104" s="112"/>
      <c r="F104" s="112"/>
    </row>
    <row r="105" spans="1:6" s="1" customFormat="1" ht="12.75">
      <c r="A105" s="2"/>
      <c r="B105" s="71"/>
      <c r="C105" s="14"/>
      <c r="D105" s="75"/>
      <c r="E105" s="112"/>
      <c r="F105" s="112"/>
    </row>
    <row r="106" spans="1:6" s="1" customFormat="1" ht="12.75">
      <c r="A106" s="2"/>
      <c r="B106" s="71"/>
      <c r="C106" s="14"/>
      <c r="D106" s="75"/>
      <c r="E106" s="112"/>
      <c r="F106" s="112"/>
    </row>
    <row r="107" spans="1:6" s="1" customFormat="1" ht="12.75">
      <c r="A107" s="2"/>
      <c r="B107" s="71"/>
      <c r="C107" s="14"/>
      <c r="D107" s="75"/>
      <c r="E107" s="112"/>
      <c r="F107" s="112"/>
    </row>
    <row r="108" spans="1:6" s="1" customFormat="1" ht="12.75">
      <c r="A108" s="2"/>
      <c r="B108" s="71"/>
      <c r="C108" s="14"/>
      <c r="D108" s="75"/>
      <c r="E108" s="112"/>
      <c r="F108" s="112"/>
    </row>
    <row r="109" spans="1:6" s="1" customFormat="1" ht="12.75">
      <c r="A109" s="2"/>
      <c r="B109" s="71"/>
      <c r="C109" s="14"/>
      <c r="D109" s="75"/>
      <c r="E109" s="112"/>
      <c r="F109" s="112"/>
    </row>
    <row r="110" spans="1:6" s="1" customFormat="1" ht="12.75">
      <c r="A110" s="2"/>
      <c r="B110" s="71"/>
      <c r="C110" s="14"/>
      <c r="D110" s="75"/>
      <c r="E110" s="112"/>
      <c r="F110" s="112"/>
    </row>
    <row r="111" spans="1:6" s="1" customFormat="1" ht="12.75">
      <c r="A111" s="2"/>
      <c r="B111" s="71"/>
      <c r="C111" s="14"/>
      <c r="D111" s="75"/>
      <c r="E111" s="112"/>
      <c r="F111" s="112"/>
    </row>
    <row r="112" spans="1:6" s="1" customFormat="1" ht="12.75">
      <c r="A112" s="2"/>
      <c r="B112" s="71"/>
      <c r="C112" s="14"/>
      <c r="D112" s="75"/>
      <c r="E112" s="112"/>
      <c r="F112" s="112"/>
    </row>
    <row r="113" spans="1:6" s="1" customFormat="1" ht="12.75">
      <c r="A113" s="2"/>
      <c r="B113" s="71"/>
      <c r="C113" s="14"/>
      <c r="D113" s="75"/>
      <c r="E113" s="112"/>
      <c r="F113" s="112"/>
    </row>
    <row r="114" spans="1:6" s="1" customFormat="1" ht="12.75">
      <c r="A114" s="2"/>
      <c r="B114" s="71"/>
      <c r="C114" s="14"/>
      <c r="D114" s="75"/>
      <c r="E114" s="112"/>
      <c r="F114" s="112"/>
    </row>
    <row r="115" spans="1:6" s="1" customFormat="1" ht="12.75">
      <c r="A115" s="2"/>
      <c r="B115" s="71"/>
      <c r="C115" s="14"/>
      <c r="D115" s="75"/>
      <c r="E115" s="112"/>
      <c r="F115" s="112"/>
    </row>
    <row r="116" spans="1:6" s="1" customFormat="1" ht="12.75">
      <c r="A116" s="2"/>
      <c r="B116" s="71"/>
      <c r="C116" s="14"/>
      <c r="D116" s="75"/>
      <c r="E116" s="112"/>
      <c r="F116" s="112"/>
    </row>
    <row r="117" spans="1:6" s="1" customFormat="1" ht="12.75">
      <c r="A117" s="2"/>
      <c r="B117" s="71"/>
      <c r="C117" s="14"/>
      <c r="D117" s="75"/>
      <c r="E117" s="112"/>
      <c r="F117" s="112"/>
    </row>
    <row r="118" spans="1:6" s="1" customFormat="1" ht="12.75">
      <c r="A118" s="2"/>
      <c r="B118" s="71"/>
      <c r="C118" s="14"/>
      <c r="D118" s="75"/>
      <c r="E118" s="112"/>
      <c r="F118" s="112"/>
    </row>
    <row r="119" spans="1:6" s="1" customFormat="1" ht="12.75">
      <c r="A119" s="2"/>
      <c r="B119" s="71"/>
      <c r="C119" s="14"/>
      <c r="D119" s="75"/>
      <c r="E119" s="112"/>
      <c r="F119" s="112"/>
    </row>
    <row r="120" spans="1:6" s="1" customFormat="1" ht="12.75">
      <c r="A120" s="2"/>
      <c r="B120" s="71"/>
      <c r="C120" s="14"/>
      <c r="D120" s="75"/>
      <c r="E120" s="112"/>
      <c r="F120" s="112"/>
    </row>
    <row r="121" spans="1:6" s="1" customFormat="1" ht="12.75">
      <c r="A121" s="2"/>
      <c r="B121" s="71"/>
      <c r="C121" s="14"/>
      <c r="D121" s="75"/>
      <c r="E121" s="112"/>
      <c r="F121" s="112"/>
    </row>
    <row r="122" spans="1:6" s="1" customFormat="1" ht="12.75">
      <c r="A122" s="2"/>
      <c r="B122" s="71"/>
      <c r="C122" s="14"/>
      <c r="D122" s="75"/>
      <c r="E122" s="112"/>
      <c r="F122" s="112"/>
    </row>
    <row r="123" spans="1:6" s="1" customFormat="1" ht="12.75">
      <c r="A123" s="2"/>
      <c r="B123" s="71"/>
      <c r="C123" s="14"/>
      <c r="D123" s="75"/>
      <c r="E123" s="112"/>
      <c r="F123" s="112"/>
    </row>
    <row r="124" spans="1:6" s="1" customFormat="1" ht="12.75">
      <c r="A124" s="2"/>
      <c r="B124" s="71"/>
      <c r="C124" s="14"/>
      <c r="D124" s="75"/>
      <c r="E124" s="112"/>
      <c r="F124" s="112"/>
    </row>
    <row r="125" spans="1:6" s="1" customFormat="1" ht="12.75">
      <c r="A125" s="2"/>
      <c r="B125" s="71"/>
      <c r="C125" s="14"/>
      <c r="D125" s="75"/>
      <c r="E125" s="112"/>
      <c r="F125" s="112"/>
    </row>
    <row r="126" spans="1:6" s="1" customFormat="1" ht="12.75">
      <c r="A126" s="2"/>
      <c r="B126" s="71"/>
      <c r="C126" s="14"/>
      <c r="D126" s="75"/>
      <c r="E126" s="112"/>
      <c r="F126" s="112"/>
    </row>
    <row r="127" spans="1:6" s="1" customFormat="1" ht="12.75">
      <c r="A127" s="2"/>
      <c r="B127" s="71"/>
      <c r="C127" s="14"/>
      <c r="D127" s="75"/>
      <c r="E127" s="112"/>
      <c r="F127" s="112"/>
    </row>
    <row r="128" spans="1:6" s="1" customFormat="1" ht="12.75">
      <c r="A128" s="2"/>
      <c r="B128" s="71"/>
      <c r="C128" s="14"/>
      <c r="D128" s="75"/>
      <c r="E128" s="112"/>
      <c r="F128" s="112"/>
    </row>
    <row r="129" spans="1:6" s="1" customFormat="1" ht="12.75">
      <c r="A129" s="2"/>
      <c r="B129" s="71"/>
      <c r="C129" s="14"/>
      <c r="D129" s="75"/>
      <c r="E129" s="112"/>
      <c r="F129" s="112"/>
    </row>
    <row r="130" spans="1:6" s="1" customFormat="1" ht="12.75">
      <c r="A130" s="2"/>
      <c r="B130" s="71"/>
      <c r="C130" s="14"/>
      <c r="D130" s="75"/>
      <c r="E130" s="112"/>
      <c r="F130" s="112"/>
    </row>
    <row r="131" spans="1:6" s="1" customFormat="1" ht="12.75">
      <c r="A131" s="2"/>
      <c r="B131" s="71"/>
      <c r="C131" s="14"/>
      <c r="D131" s="75"/>
      <c r="E131" s="112"/>
      <c r="F131" s="112"/>
    </row>
    <row r="132" spans="1:6" s="1" customFormat="1" ht="12.75">
      <c r="A132" s="2"/>
      <c r="B132" s="71"/>
      <c r="C132" s="14"/>
      <c r="D132" s="75"/>
      <c r="E132" s="112"/>
      <c r="F132" s="112"/>
    </row>
    <row r="133" spans="1:6" s="1" customFormat="1" ht="12.75">
      <c r="A133" s="2"/>
      <c r="B133" s="71"/>
      <c r="C133" s="14"/>
      <c r="D133" s="75"/>
      <c r="E133" s="112"/>
      <c r="F133" s="112"/>
    </row>
    <row r="134" spans="1:6" s="1" customFormat="1" ht="12.75">
      <c r="A134" s="2"/>
      <c r="B134" s="71"/>
      <c r="C134" s="14"/>
      <c r="D134" s="75"/>
      <c r="E134" s="112"/>
      <c r="F134" s="112"/>
    </row>
    <row r="135" spans="1:6" s="1" customFormat="1" ht="12.75">
      <c r="A135" s="2"/>
      <c r="B135" s="71"/>
      <c r="C135" s="14"/>
      <c r="D135" s="75"/>
      <c r="E135" s="112"/>
      <c r="F135" s="112"/>
    </row>
    <row r="136" spans="1:6" s="1" customFormat="1" ht="12.75">
      <c r="A136" s="2"/>
      <c r="B136" s="71"/>
      <c r="C136" s="14"/>
      <c r="D136" s="75"/>
      <c r="E136" s="112"/>
      <c r="F136" s="112"/>
    </row>
    <row r="137" spans="1:6" s="1" customFormat="1" ht="12.75">
      <c r="A137" s="2"/>
      <c r="B137" s="71"/>
      <c r="C137" s="14"/>
      <c r="D137" s="75"/>
      <c r="E137" s="112"/>
      <c r="F137" s="112"/>
    </row>
    <row r="138" spans="1:6" s="1" customFormat="1" ht="12.75">
      <c r="A138" s="2"/>
      <c r="B138" s="71"/>
      <c r="C138" s="14"/>
      <c r="D138" s="75"/>
      <c r="E138" s="112"/>
      <c r="F138" s="112"/>
    </row>
    <row r="139" spans="1:6" s="1" customFormat="1" ht="12.75">
      <c r="A139" s="2"/>
      <c r="B139" s="71"/>
      <c r="C139" s="14"/>
      <c r="D139" s="75"/>
      <c r="E139" s="112"/>
      <c r="F139" s="112"/>
    </row>
    <row r="140" spans="1:6" s="1" customFormat="1" ht="12.75">
      <c r="A140" s="2"/>
      <c r="B140" s="71"/>
      <c r="C140" s="14"/>
      <c r="D140" s="75"/>
      <c r="E140" s="112"/>
      <c r="F140" s="112"/>
    </row>
    <row r="141" spans="1:6" s="1" customFormat="1" ht="12.75">
      <c r="A141" s="2"/>
      <c r="B141" s="71"/>
      <c r="C141" s="14"/>
      <c r="D141" s="75"/>
      <c r="E141" s="112"/>
      <c r="F141" s="112"/>
    </row>
    <row r="142" spans="1:6" s="1" customFormat="1" ht="12.75">
      <c r="A142" s="2"/>
      <c r="B142" s="71"/>
      <c r="C142" s="14"/>
      <c r="D142" s="75"/>
      <c r="E142" s="112"/>
      <c r="F142" s="112"/>
    </row>
    <row r="143" spans="1:6" s="1" customFormat="1" ht="12.75">
      <c r="A143" s="2"/>
      <c r="B143" s="71"/>
      <c r="C143" s="14"/>
      <c r="D143" s="75"/>
      <c r="E143" s="112"/>
      <c r="F143" s="112"/>
    </row>
    <row r="144" spans="1:6" s="1" customFormat="1" ht="12.75">
      <c r="A144" s="2"/>
      <c r="B144" s="71"/>
      <c r="C144" s="14"/>
      <c r="D144" s="75"/>
      <c r="E144" s="112"/>
      <c r="F144" s="112"/>
    </row>
    <row r="145" spans="1:6" s="1" customFormat="1" ht="12.75">
      <c r="A145" s="2"/>
      <c r="B145" s="71"/>
      <c r="C145" s="14"/>
      <c r="D145" s="75"/>
      <c r="E145" s="112"/>
      <c r="F145" s="112"/>
    </row>
    <row r="146" spans="1:6" s="1" customFormat="1" ht="12.75">
      <c r="A146" s="2"/>
      <c r="B146" s="71"/>
      <c r="C146" s="14"/>
      <c r="D146" s="75"/>
      <c r="E146" s="112"/>
      <c r="F146" s="112"/>
    </row>
    <row r="147" spans="1:6" s="1" customFormat="1" ht="12.75">
      <c r="A147" s="2"/>
      <c r="B147" s="71"/>
      <c r="C147" s="14"/>
      <c r="D147" s="75"/>
      <c r="E147" s="112"/>
      <c r="F147" s="112"/>
    </row>
    <row r="148" spans="1:6" s="1" customFormat="1" ht="12.75">
      <c r="A148" s="2"/>
      <c r="B148" s="71"/>
      <c r="C148" s="14"/>
      <c r="D148" s="75"/>
      <c r="E148" s="112"/>
      <c r="F148" s="112"/>
    </row>
    <row r="149" spans="1:6" s="1" customFormat="1" ht="12.75">
      <c r="A149" s="2"/>
      <c r="B149" s="71"/>
      <c r="C149" s="14"/>
      <c r="D149" s="75"/>
      <c r="E149" s="112"/>
      <c r="F149" s="112"/>
    </row>
    <row r="150" spans="1:6" s="1" customFormat="1" ht="12.75">
      <c r="A150" s="2"/>
      <c r="B150" s="71"/>
      <c r="C150" s="14"/>
      <c r="D150" s="75"/>
      <c r="E150" s="112"/>
      <c r="F150" s="112"/>
    </row>
    <row r="151" spans="1:6" s="1" customFormat="1" ht="12.75">
      <c r="A151" s="2"/>
      <c r="B151" s="71"/>
      <c r="C151" s="14"/>
      <c r="D151" s="75"/>
      <c r="E151" s="112"/>
      <c r="F151" s="112"/>
    </row>
    <row r="152" spans="1:6" s="1" customFormat="1" ht="12.75">
      <c r="A152" s="2"/>
      <c r="B152" s="71"/>
      <c r="C152" s="14"/>
      <c r="D152" s="75"/>
      <c r="E152" s="112"/>
      <c r="F152" s="112"/>
    </row>
    <row r="153" spans="1:6" s="1" customFormat="1" ht="12.75">
      <c r="A153" s="2"/>
      <c r="B153" s="71"/>
      <c r="C153" s="14"/>
      <c r="D153" s="75"/>
      <c r="E153" s="112"/>
      <c r="F153" s="112"/>
    </row>
    <row r="154" spans="1:6" s="1" customFormat="1" ht="12.75">
      <c r="A154" s="2"/>
      <c r="B154" s="71"/>
      <c r="C154" s="14"/>
      <c r="D154" s="75"/>
      <c r="E154" s="112"/>
      <c r="F154" s="112"/>
    </row>
    <row r="155" spans="1:6" s="1" customFormat="1" ht="12.75">
      <c r="A155" s="2"/>
      <c r="B155" s="71"/>
      <c r="C155" s="14"/>
      <c r="D155" s="75"/>
      <c r="E155" s="112"/>
      <c r="F155" s="112"/>
    </row>
    <row r="156" spans="1:6" s="1" customFormat="1" ht="12.75">
      <c r="A156" s="2"/>
      <c r="B156" s="71"/>
      <c r="C156" s="14"/>
      <c r="D156" s="75"/>
      <c r="E156" s="112"/>
      <c r="F156" s="112"/>
    </row>
    <row r="157" spans="1:6" s="1" customFormat="1" ht="12.75">
      <c r="A157" s="2"/>
      <c r="B157" s="71"/>
      <c r="C157" s="14"/>
      <c r="D157" s="75"/>
      <c r="E157" s="112"/>
      <c r="F157" s="112"/>
    </row>
    <row r="158" spans="1:6" s="1" customFormat="1" ht="12.75">
      <c r="A158" s="2"/>
      <c r="B158" s="71"/>
      <c r="C158" s="14"/>
      <c r="D158" s="75"/>
      <c r="E158" s="112"/>
      <c r="F158" s="112"/>
    </row>
    <row r="159" spans="1:6" s="1" customFormat="1" ht="12.75">
      <c r="A159" s="2"/>
      <c r="B159" s="71"/>
      <c r="C159" s="14"/>
      <c r="D159" s="75"/>
      <c r="E159" s="112"/>
      <c r="F159" s="112"/>
    </row>
    <row r="160" spans="1:6" s="1" customFormat="1" ht="12.75">
      <c r="A160" s="2"/>
      <c r="B160" s="71"/>
      <c r="C160" s="14"/>
      <c r="D160" s="75"/>
      <c r="E160" s="112"/>
      <c r="F160" s="112"/>
    </row>
    <row r="161" spans="1:6" s="1" customFormat="1" ht="12.75">
      <c r="A161" s="2"/>
      <c r="B161" s="71"/>
      <c r="C161" s="14"/>
      <c r="D161" s="75"/>
      <c r="E161" s="112"/>
      <c r="F161" s="112"/>
    </row>
    <row r="162" spans="1:6" s="1" customFormat="1" ht="12.75">
      <c r="A162" s="2"/>
      <c r="B162" s="71"/>
      <c r="C162" s="14"/>
      <c r="D162" s="75"/>
      <c r="E162" s="112"/>
      <c r="F162" s="112"/>
    </row>
    <row r="163" spans="1:6" s="1" customFormat="1" ht="12.75">
      <c r="A163" s="2"/>
      <c r="B163" s="71"/>
      <c r="C163" s="14"/>
      <c r="D163" s="75"/>
      <c r="E163" s="112"/>
      <c r="F163" s="112"/>
    </row>
    <row r="164" spans="1:6" s="1" customFormat="1" ht="12.75">
      <c r="A164" s="2"/>
      <c r="B164" s="71"/>
      <c r="C164" s="14"/>
      <c r="D164" s="75"/>
      <c r="E164" s="112"/>
      <c r="F164" s="112"/>
    </row>
    <row r="165" spans="1:6" s="1" customFormat="1" ht="12.75">
      <c r="A165" s="2"/>
      <c r="B165" s="71"/>
      <c r="C165" s="14"/>
      <c r="D165" s="75"/>
      <c r="E165" s="112"/>
      <c r="F165" s="112"/>
    </row>
    <row r="166" spans="1:6" s="1" customFormat="1" ht="12.75">
      <c r="A166" s="2"/>
      <c r="B166" s="71"/>
      <c r="C166" s="14"/>
      <c r="D166" s="75"/>
      <c r="E166" s="112"/>
      <c r="F166" s="112"/>
    </row>
    <row r="167" spans="1:6" s="1" customFormat="1" ht="12.75">
      <c r="A167" s="2"/>
      <c r="B167" s="71"/>
      <c r="C167" s="14"/>
      <c r="D167" s="75"/>
      <c r="E167" s="112"/>
      <c r="F167" s="112"/>
    </row>
    <row r="168" spans="1:6" s="1" customFormat="1" ht="12.75">
      <c r="A168" s="2"/>
      <c r="B168" s="71"/>
      <c r="C168" s="14"/>
      <c r="D168" s="75"/>
      <c r="E168" s="112"/>
      <c r="F168" s="112"/>
    </row>
    <row r="169" spans="1:6" s="1" customFormat="1" ht="12.75">
      <c r="A169" s="2"/>
      <c r="B169" s="71"/>
      <c r="C169" s="14"/>
      <c r="D169" s="75"/>
      <c r="E169" s="112"/>
      <c r="F169" s="112"/>
    </row>
    <row r="170" spans="1:6" s="1" customFormat="1" ht="12.75">
      <c r="A170" s="2"/>
      <c r="B170" s="71"/>
      <c r="C170" s="14"/>
      <c r="D170" s="75"/>
      <c r="E170" s="112"/>
      <c r="F170" s="112"/>
    </row>
    <row r="171" spans="1:6" s="1" customFormat="1" ht="12.75">
      <c r="A171" s="2"/>
      <c r="B171" s="71"/>
      <c r="C171" s="14"/>
      <c r="D171" s="75"/>
      <c r="E171" s="112"/>
      <c r="F171" s="112"/>
    </row>
    <row r="172" spans="1:6" s="1" customFormat="1" ht="12.75">
      <c r="A172" s="2"/>
      <c r="B172" s="71"/>
      <c r="C172" s="14"/>
      <c r="D172" s="75"/>
      <c r="E172" s="112"/>
      <c r="F172" s="112"/>
    </row>
    <row r="173" spans="1:6" s="1" customFormat="1" ht="12.75">
      <c r="A173" s="2"/>
      <c r="B173" s="71"/>
      <c r="C173" s="14"/>
      <c r="D173" s="75"/>
      <c r="E173" s="112"/>
      <c r="F173" s="112"/>
    </row>
    <row r="174" spans="1:6" s="1" customFormat="1" ht="12.75">
      <c r="A174" s="2"/>
      <c r="B174" s="71"/>
      <c r="C174" s="14"/>
      <c r="D174" s="75"/>
      <c r="E174" s="112"/>
      <c r="F174" s="112"/>
    </row>
    <row r="175" spans="1:6" s="1" customFormat="1" ht="12.75">
      <c r="A175" s="2"/>
      <c r="B175" s="71"/>
      <c r="C175" s="14"/>
      <c r="D175" s="75"/>
      <c r="E175" s="112"/>
      <c r="F175" s="112"/>
    </row>
    <row r="176" spans="1:6" s="1" customFormat="1" ht="12.75">
      <c r="A176" s="2"/>
      <c r="B176" s="71"/>
      <c r="C176" s="14"/>
      <c r="D176" s="75"/>
      <c r="E176" s="112"/>
      <c r="F176" s="112"/>
    </row>
    <row r="177" spans="1:6" s="1" customFormat="1" ht="12.75">
      <c r="A177" s="2"/>
      <c r="B177" s="71"/>
      <c r="C177" s="14"/>
      <c r="D177" s="75"/>
      <c r="E177" s="112"/>
      <c r="F177" s="112"/>
    </row>
    <row r="178" spans="1:6" s="1" customFormat="1" ht="12.75">
      <c r="A178" s="2"/>
      <c r="B178" s="71"/>
      <c r="C178" s="14"/>
      <c r="D178" s="75"/>
      <c r="E178" s="112"/>
      <c r="F178" s="112"/>
    </row>
    <row r="179" spans="1:6" s="1" customFormat="1" ht="12.75">
      <c r="A179" s="2"/>
      <c r="B179" s="71"/>
      <c r="C179" s="14"/>
      <c r="D179" s="75"/>
      <c r="E179" s="112"/>
      <c r="F179" s="112"/>
    </row>
    <row r="180" spans="1:6" s="1" customFormat="1" ht="12.75">
      <c r="A180" s="2"/>
      <c r="B180" s="71"/>
      <c r="C180" s="14"/>
      <c r="D180" s="75"/>
      <c r="E180" s="112"/>
      <c r="F180" s="112"/>
    </row>
    <row r="181" spans="1:6" s="1" customFormat="1" ht="12.75">
      <c r="A181" s="2"/>
      <c r="B181" s="71"/>
      <c r="C181" s="14"/>
      <c r="D181" s="75"/>
      <c r="E181" s="112"/>
      <c r="F181" s="112"/>
    </row>
    <row r="182" spans="1:6" s="1" customFormat="1" ht="12.75">
      <c r="A182" s="2"/>
      <c r="B182" s="71"/>
      <c r="C182" s="14"/>
      <c r="D182" s="75"/>
      <c r="E182" s="112"/>
      <c r="F182" s="112"/>
    </row>
    <row r="183" spans="1:6" s="1" customFormat="1" ht="12.75">
      <c r="A183" s="2"/>
      <c r="B183" s="71"/>
      <c r="C183" s="14"/>
      <c r="D183" s="75"/>
      <c r="E183" s="112"/>
      <c r="F183" s="112"/>
    </row>
    <row r="184" spans="1:6" s="1" customFormat="1" ht="12.75">
      <c r="A184" s="2"/>
      <c r="B184" s="71"/>
      <c r="C184" s="14"/>
      <c r="D184" s="75"/>
      <c r="E184" s="112"/>
      <c r="F184" s="112"/>
    </row>
    <row r="185" spans="1:6" s="1" customFormat="1" ht="12.75">
      <c r="A185" s="2"/>
      <c r="B185" s="71"/>
      <c r="C185" s="14"/>
      <c r="D185" s="75"/>
      <c r="E185" s="112"/>
      <c r="F185" s="112"/>
    </row>
    <row r="186" spans="1:6" s="1" customFormat="1" ht="12.75">
      <c r="A186" s="2"/>
      <c r="B186" s="71"/>
      <c r="C186" s="14"/>
      <c r="D186" s="75"/>
      <c r="E186" s="112"/>
      <c r="F186" s="112"/>
    </row>
    <row r="187" spans="1:6" s="1" customFormat="1" ht="12.75">
      <c r="A187" s="2"/>
      <c r="B187" s="71"/>
      <c r="C187" s="14"/>
      <c r="D187" s="75"/>
      <c r="E187" s="112"/>
      <c r="F187" s="112"/>
    </row>
    <row r="188" spans="1:6" s="1" customFormat="1" ht="12.75">
      <c r="A188" s="2"/>
      <c r="B188" s="71"/>
      <c r="C188" s="14"/>
      <c r="D188" s="75"/>
      <c r="E188" s="112"/>
      <c r="F188" s="112"/>
    </row>
    <row r="189" spans="1:6" s="1" customFormat="1" ht="12.75">
      <c r="A189" s="2"/>
      <c r="B189" s="71"/>
      <c r="C189" s="14"/>
      <c r="D189" s="75"/>
      <c r="E189" s="112"/>
      <c r="F189" s="112"/>
    </row>
    <row r="190" spans="1:6" s="1" customFormat="1" ht="12.75">
      <c r="A190" s="2"/>
      <c r="B190" s="71"/>
      <c r="C190" s="14"/>
      <c r="D190" s="75"/>
      <c r="E190" s="112"/>
      <c r="F190" s="112"/>
    </row>
    <row r="191" spans="1:6" s="1" customFormat="1" ht="12.75">
      <c r="A191" s="2"/>
      <c r="B191" s="71"/>
      <c r="C191" s="14"/>
      <c r="D191" s="75"/>
      <c r="E191" s="112"/>
      <c r="F191" s="112"/>
    </row>
    <row r="192" spans="1:6" s="1" customFormat="1" ht="12.75">
      <c r="A192" s="2"/>
      <c r="B192" s="71"/>
      <c r="C192" s="14"/>
      <c r="D192" s="75"/>
      <c r="E192" s="112"/>
      <c r="F192" s="112"/>
    </row>
    <row r="193" spans="1:6" s="1" customFormat="1" ht="12.75">
      <c r="A193" s="2"/>
      <c r="B193" s="71"/>
      <c r="C193" s="14"/>
      <c r="D193" s="75"/>
      <c r="E193" s="112"/>
      <c r="F193" s="112"/>
    </row>
    <row r="194" spans="1:6" s="1" customFormat="1" ht="12.75">
      <c r="A194" s="2"/>
      <c r="B194" s="71"/>
      <c r="C194" s="14"/>
      <c r="D194" s="75"/>
      <c r="E194" s="112"/>
      <c r="F194" s="112"/>
    </row>
    <row r="195" spans="1:6" s="1" customFormat="1" ht="12.75">
      <c r="A195" s="2"/>
      <c r="B195" s="71"/>
      <c r="C195" s="14"/>
      <c r="D195" s="75"/>
      <c r="E195" s="112"/>
      <c r="F195" s="112"/>
    </row>
    <row r="196" spans="1:6" s="1" customFormat="1" ht="12.75">
      <c r="A196" s="2"/>
      <c r="B196" s="71"/>
      <c r="C196" s="14"/>
      <c r="D196" s="75"/>
      <c r="E196" s="112"/>
      <c r="F196" s="112"/>
    </row>
    <row r="197" spans="1:6" s="1" customFormat="1" ht="12.75">
      <c r="A197" s="2"/>
      <c r="B197" s="71"/>
      <c r="C197" s="14"/>
      <c r="D197" s="75"/>
      <c r="E197" s="112"/>
      <c r="F197" s="112"/>
    </row>
    <row r="198" spans="1:6" s="1" customFormat="1" ht="12.75">
      <c r="A198" s="2"/>
      <c r="B198" s="71"/>
      <c r="C198" s="14"/>
      <c r="D198" s="75"/>
      <c r="E198" s="112"/>
      <c r="F198" s="112"/>
    </row>
    <row r="199" spans="1:6" s="1" customFormat="1" ht="12.75">
      <c r="A199" s="2"/>
      <c r="B199" s="71"/>
      <c r="C199" s="14"/>
      <c r="D199" s="75"/>
      <c r="E199" s="112"/>
      <c r="F199" s="112"/>
    </row>
    <row r="200" spans="1:6" s="1" customFormat="1" ht="12.75">
      <c r="A200" s="2"/>
      <c r="B200" s="71"/>
      <c r="C200" s="14"/>
      <c r="D200" s="75"/>
      <c r="E200" s="112"/>
      <c r="F200" s="112"/>
    </row>
    <row r="201" spans="1:6" s="1" customFormat="1" ht="12.75">
      <c r="A201" s="2"/>
      <c r="B201" s="71"/>
      <c r="C201" s="14"/>
      <c r="D201" s="75"/>
      <c r="E201" s="112"/>
      <c r="F201" s="112"/>
    </row>
    <row r="202" spans="1:6" s="1" customFormat="1" ht="12.75">
      <c r="A202" s="2"/>
      <c r="B202" s="71"/>
      <c r="C202" s="14"/>
      <c r="D202" s="75"/>
      <c r="E202" s="112"/>
      <c r="F202" s="112"/>
    </row>
    <row r="203" spans="1:6" s="1" customFormat="1" ht="12.75">
      <c r="A203" s="2"/>
      <c r="B203" s="71"/>
      <c r="C203" s="14"/>
      <c r="D203" s="75"/>
      <c r="E203" s="112"/>
      <c r="F203" s="112"/>
    </row>
    <row r="204" spans="1:6" s="1" customFormat="1" ht="12.75">
      <c r="A204" s="2"/>
      <c r="B204" s="71"/>
      <c r="C204" s="14"/>
      <c r="D204" s="75"/>
      <c r="E204" s="112"/>
      <c r="F204" s="112"/>
    </row>
    <row r="205" spans="1:6" s="1" customFormat="1" ht="12.75">
      <c r="A205" s="2"/>
      <c r="B205" s="71"/>
      <c r="C205" s="14"/>
      <c r="D205" s="75"/>
      <c r="E205" s="112"/>
      <c r="F205" s="112"/>
    </row>
    <row r="206" spans="1:6" s="1" customFormat="1" ht="12.75">
      <c r="A206" s="2"/>
      <c r="B206" s="71"/>
      <c r="C206" s="14"/>
      <c r="D206" s="75"/>
      <c r="E206" s="112"/>
      <c r="F206" s="112"/>
    </row>
    <row r="207" spans="1:6" s="1" customFormat="1" ht="12.75">
      <c r="A207" s="2"/>
      <c r="B207" s="71"/>
      <c r="C207" s="14"/>
      <c r="D207" s="75"/>
      <c r="E207" s="112"/>
      <c r="F207" s="112"/>
    </row>
    <row r="208" spans="1:6" s="1" customFormat="1" ht="12.75">
      <c r="A208" s="2"/>
      <c r="B208" s="71"/>
      <c r="C208" s="14"/>
      <c r="D208" s="75"/>
      <c r="E208" s="112"/>
      <c r="F208" s="112"/>
    </row>
    <row r="209" spans="1:6" s="1" customFormat="1" ht="12.75">
      <c r="A209" s="2"/>
      <c r="B209" s="71"/>
      <c r="C209" s="14"/>
      <c r="D209" s="75"/>
      <c r="E209" s="112"/>
      <c r="F209" s="112"/>
    </row>
    <row r="210" spans="1:6" s="1" customFormat="1" ht="12.75">
      <c r="A210" s="2"/>
      <c r="B210" s="71"/>
      <c r="C210" s="14"/>
      <c r="D210" s="75"/>
      <c r="E210" s="112"/>
      <c r="F210" s="112"/>
    </row>
    <row r="211" spans="1:6" s="1" customFormat="1" ht="12.75">
      <c r="A211" s="2"/>
      <c r="B211" s="71"/>
      <c r="C211" s="14"/>
      <c r="D211" s="75"/>
      <c r="E211" s="112"/>
      <c r="F211" s="112"/>
    </row>
    <row r="212" spans="1:6" s="1" customFormat="1" ht="12.75">
      <c r="A212" s="2"/>
      <c r="B212" s="71"/>
      <c r="C212" s="14"/>
      <c r="D212" s="75"/>
      <c r="E212" s="112"/>
      <c r="F212" s="112"/>
    </row>
    <row r="213" spans="1:6" s="1" customFormat="1" ht="12.75">
      <c r="A213" s="2"/>
      <c r="B213" s="71"/>
      <c r="C213" s="14"/>
      <c r="D213" s="75"/>
      <c r="E213" s="112"/>
      <c r="F213" s="112"/>
    </row>
    <row r="214" spans="1:6" s="1" customFormat="1" ht="12.75">
      <c r="A214" s="2"/>
      <c r="B214" s="71"/>
      <c r="C214" s="14"/>
      <c r="D214" s="75"/>
      <c r="E214" s="112"/>
      <c r="F214" s="112"/>
    </row>
    <row r="215" spans="1:6" s="1" customFormat="1" ht="12.75">
      <c r="A215" s="2"/>
      <c r="B215" s="71"/>
      <c r="C215" s="14"/>
      <c r="D215" s="75"/>
      <c r="E215" s="112"/>
      <c r="F215" s="112"/>
    </row>
    <row r="216" spans="1:6" s="1" customFormat="1" ht="12.75">
      <c r="A216" s="2"/>
      <c r="B216" s="71"/>
      <c r="C216" s="14"/>
      <c r="D216" s="75"/>
      <c r="E216" s="112"/>
      <c r="F216" s="112"/>
    </row>
    <row r="217" spans="1:6" s="1" customFormat="1" ht="12.75">
      <c r="A217" s="2"/>
      <c r="B217" s="71"/>
      <c r="C217" s="14"/>
      <c r="D217" s="75"/>
      <c r="E217" s="112"/>
      <c r="F217" s="112"/>
    </row>
    <row r="218" spans="1:6" s="1" customFormat="1" ht="12.75">
      <c r="A218" s="2"/>
      <c r="B218" s="71"/>
      <c r="C218" s="14"/>
      <c r="D218" s="75"/>
      <c r="E218" s="112"/>
      <c r="F218" s="112"/>
    </row>
    <row r="219" spans="1:6" s="1" customFormat="1" ht="12.75">
      <c r="A219" s="2"/>
      <c r="B219" s="71"/>
      <c r="C219" s="14"/>
      <c r="D219" s="75"/>
      <c r="E219" s="112"/>
      <c r="F219" s="112"/>
    </row>
    <row r="220" spans="1:6" s="1" customFormat="1" ht="12.75">
      <c r="A220" s="2"/>
      <c r="B220" s="71"/>
      <c r="C220" s="14"/>
      <c r="D220" s="75"/>
      <c r="E220" s="112"/>
      <c r="F220" s="112"/>
    </row>
    <row r="221" spans="1:6" s="1" customFormat="1" ht="12.75">
      <c r="A221" s="2"/>
      <c r="B221" s="71"/>
      <c r="C221" s="14"/>
      <c r="D221" s="75"/>
      <c r="E221" s="112"/>
      <c r="F221" s="112"/>
    </row>
    <row r="222" spans="1:6" s="1" customFormat="1" ht="12.75">
      <c r="A222" s="2"/>
      <c r="B222" s="71"/>
      <c r="C222" s="14"/>
      <c r="D222" s="75"/>
      <c r="E222" s="112"/>
      <c r="F222" s="112"/>
    </row>
    <row r="223" spans="1:6" s="1" customFormat="1" ht="12.75">
      <c r="A223" s="2"/>
      <c r="B223" s="71"/>
      <c r="C223" s="14"/>
      <c r="D223" s="75"/>
      <c r="E223" s="112"/>
      <c r="F223" s="112"/>
    </row>
    <row r="224" spans="1:6" s="1" customFormat="1" ht="12.75">
      <c r="A224" s="2"/>
      <c r="B224" s="71"/>
      <c r="C224" s="14"/>
      <c r="D224" s="75"/>
      <c r="E224" s="112"/>
      <c r="F224" s="112"/>
    </row>
    <row r="225" spans="1:6" s="1" customFormat="1" ht="12.75">
      <c r="A225" s="2"/>
      <c r="B225" s="71"/>
      <c r="C225" s="14"/>
      <c r="D225" s="75"/>
      <c r="E225" s="112"/>
      <c r="F225" s="112"/>
    </row>
    <row r="226" spans="1:6" s="1" customFormat="1" ht="12.75">
      <c r="A226" s="2"/>
      <c r="B226" s="71"/>
      <c r="C226" s="14"/>
      <c r="D226" s="75"/>
      <c r="E226" s="112"/>
      <c r="F226" s="112"/>
    </row>
    <row r="227" spans="1:6" s="1" customFormat="1" ht="12.75">
      <c r="A227" s="2"/>
      <c r="B227" s="71"/>
      <c r="C227" s="14"/>
      <c r="D227" s="75"/>
      <c r="E227" s="112"/>
      <c r="F227" s="112"/>
    </row>
    <row r="228" spans="1:6" s="1" customFormat="1" ht="12.75">
      <c r="A228" s="2"/>
      <c r="B228" s="71"/>
      <c r="C228" s="14"/>
      <c r="D228" s="75"/>
      <c r="E228" s="112"/>
      <c r="F228" s="112"/>
    </row>
    <row r="229" spans="1:6" s="1" customFormat="1" ht="12.75">
      <c r="A229" s="2"/>
      <c r="B229" s="71"/>
      <c r="C229" s="14"/>
      <c r="D229" s="75"/>
      <c r="E229" s="112"/>
      <c r="F229" s="112"/>
    </row>
    <row r="230" spans="1:6" s="1" customFormat="1" ht="12.75">
      <c r="A230" s="2"/>
      <c r="B230" s="71"/>
      <c r="C230" s="14"/>
      <c r="D230" s="75"/>
      <c r="E230" s="112"/>
      <c r="F230" s="112"/>
    </row>
    <row r="231" spans="1:6" s="1" customFormat="1" ht="12.75">
      <c r="A231" s="2"/>
      <c r="B231" s="71"/>
      <c r="C231" s="14"/>
      <c r="D231" s="75"/>
      <c r="E231" s="112"/>
      <c r="F231" s="112"/>
    </row>
    <row r="232" spans="1:6" s="1" customFormat="1" ht="12.75">
      <c r="A232" s="2"/>
      <c r="B232" s="71"/>
      <c r="C232" s="14"/>
      <c r="D232" s="75"/>
      <c r="E232" s="112"/>
      <c r="F232" s="112"/>
    </row>
    <row r="233" spans="1:6" s="1" customFormat="1" ht="12.75">
      <c r="A233" s="2"/>
      <c r="B233" s="71"/>
      <c r="C233" s="14"/>
      <c r="D233" s="75"/>
      <c r="E233" s="112"/>
      <c r="F233" s="112"/>
    </row>
    <row r="234" spans="1:6" s="1" customFormat="1" ht="12.75">
      <c r="A234" s="2"/>
      <c r="B234" s="71"/>
      <c r="C234" s="14"/>
      <c r="D234" s="75"/>
      <c r="E234" s="112"/>
      <c r="F234" s="112"/>
    </row>
    <row r="235" spans="1:6" s="1" customFormat="1" ht="12.75">
      <c r="A235" s="2"/>
      <c r="B235" s="71"/>
      <c r="C235" s="14"/>
      <c r="D235" s="75"/>
      <c r="E235" s="112"/>
      <c r="F235" s="112"/>
    </row>
    <row r="236" spans="1:6" s="1" customFormat="1" ht="12.75">
      <c r="A236" s="2"/>
      <c r="B236" s="71"/>
      <c r="C236" s="14"/>
      <c r="D236" s="75"/>
      <c r="E236" s="112"/>
      <c r="F236" s="112"/>
    </row>
    <row r="237" spans="1:6" s="1" customFormat="1" ht="12.75">
      <c r="A237" s="2"/>
      <c r="B237" s="71"/>
      <c r="C237" s="14"/>
      <c r="D237" s="75"/>
      <c r="E237" s="112"/>
      <c r="F237" s="112"/>
    </row>
    <row r="238" spans="1:6" s="1" customFormat="1" ht="12.75">
      <c r="A238" s="2"/>
      <c r="B238" s="71"/>
      <c r="C238" s="14"/>
      <c r="D238" s="75"/>
      <c r="E238" s="112"/>
      <c r="F238" s="112"/>
    </row>
    <row r="239" spans="1:6" s="1" customFormat="1" ht="12.75">
      <c r="A239" s="2"/>
      <c r="B239" s="71"/>
      <c r="C239" s="14"/>
      <c r="D239" s="75"/>
      <c r="E239" s="112"/>
      <c r="F239" s="112"/>
    </row>
    <row r="240" spans="1:6" s="1" customFormat="1" ht="12.75">
      <c r="A240" s="2"/>
      <c r="B240" s="71"/>
      <c r="C240" s="14"/>
      <c r="D240" s="75"/>
      <c r="E240" s="112"/>
      <c r="F240" s="112"/>
    </row>
    <row r="241" spans="1:6" s="1" customFormat="1" ht="12.75">
      <c r="A241" s="2"/>
      <c r="B241" s="71"/>
      <c r="C241" s="14"/>
      <c r="D241" s="75"/>
      <c r="E241" s="112"/>
      <c r="F241" s="112"/>
    </row>
    <row r="242" spans="1:6" s="1" customFormat="1" ht="12.75">
      <c r="A242" s="2"/>
      <c r="B242" s="71"/>
      <c r="C242" s="14"/>
      <c r="D242" s="75"/>
      <c r="E242" s="112"/>
      <c r="F242" s="112"/>
    </row>
    <row r="243" spans="1:6" s="1" customFormat="1" ht="12.75">
      <c r="A243" s="2"/>
      <c r="B243" s="71"/>
      <c r="C243" s="14"/>
      <c r="D243" s="75"/>
      <c r="E243" s="112"/>
      <c r="F243" s="112"/>
    </row>
    <row r="244" spans="1:6" s="1" customFormat="1" ht="12.75">
      <c r="A244" s="2"/>
      <c r="B244" s="71"/>
      <c r="C244" s="14"/>
      <c r="D244" s="75"/>
      <c r="E244" s="112"/>
      <c r="F244" s="112"/>
    </row>
    <row r="245" spans="1:6" s="1" customFormat="1" ht="12.75">
      <c r="A245" s="2"/>
      <c r="B245" s="71"/>
      <c r="C245" s="14"/>
      <c r="D245" s="75"/>
      <c r="E245" s="112"/>
      <c r="F245" s="112"/>
    </row>
    <row r="246" spans="1:6" s="1" customFormat="1" ht="12.75">
      <c r="A246" s="2"/>
      <c r="B246" s="71"/>
      <c r="C246" s="14"/>
      <c r="D246" s="75"/>
      <c r="E246" s="112"/>
      <c r="F246" s="112"/>
    </row>
    <row r="247" spans="1:6" s="1" customFormat="1" ht="12.75">
      <c r="A247" s="2"/>
      <c r="B247" s="71"/>
      <c r="C247" s="14"/>
      <c r="D247" s="75"/>
      <c r="E247" s="112"/>
      <c r="F247" s="112"/>
    </row>
    <row r="248" spans="1:6" s="1" customFormat="1" ht="12.75">
      <c r="A248" s="2"/>
      <c r="B248" s="71"/>
      <c r="C248" s="14"/>
      <c r="D248" s="75"/>
      <c r="E248" s="112"/>
      <c r="F248" s="112"/>
    </row>
    <row r="249" spans="1:6" s="1" customFormat="1" ht="12.75">
      <c r="A249" s="2"/>
      <c r="B249" s="71"/>
      <c r="C249" s="14"/>
      <c r="D249" s="75"/>
      <c r="E249" s="112"/>
      <c r="F249" s="112"/>
    </row>
    <row r="250" spans="1:6" s="1" customFormat="1" ht="12.75">
      <c r="A250" s="2"/>
      <c r="B250" s="71"/>
      <c r="C250" s="14"/>
      <c r="D250" s="75"/>
      <c r="E250" s="112"/>
      <c r="F250" s="112"/>
    </row>
    <row r="251" spans="1:6" s="1" customFormat="1" ht="12.75">
      <c r="A251" s="2"/>
      <c r="B251" s="71"/>
      <c r="C251" s="14"/>
      <c r="D251" s="75"/>
      <c r="E251" s="112"/>
      <c r="F251" s="112"/>
    </row>
    <row r="252" spans="1:6" s="1" customFormat="1" ht="12.75">
      <c r="A252" s="2"/>
      <c r="B252" s="71"/>
      <c r="C252" s="14"/>
      <c r="D252" s="75"/>
      <c r="E252" s="112"/>
      <c r="F252" s="112"/>
    </row>
    <row r="253" spans="1:6" s="1" customFormat="1" ht="12.75">
      <c r="A253" s="2"/>
      <c r="B253" s="71"/>
      <c r="C253" s="14"/>
      <c r="D253" s="75"/>
      <c r="E253" s="112"/>
      <c r="F253" s="112"/>
    </row>
    <row r="254" spans="1:6" s="1" customFormat="1" ht="12.75">
      <c r="A254" s="2"/>
      <c r="B254" s="71"/>
      <c r="C254" s="14"/>
      <c r="D254" s="75"/>
      <c r="E254" s="112"/>
      <c r="F254" s="112"/>
    </row>
    <row r="255" spans="1:6" s="1" customFormat="1" ht="12.75">
      <c r="A255" s="2"/>
      <c r="B255" s="71"/>
      <c r="C255" s="14"/>
      <c r="D255" s="75"/>
      <c r="E255" s="112"/>
      <c r="F255" s="112"/>
    </row>
    <row r="256" spans="1:6" s="1" customFormat="1" ht="12.75">
      <c r="A256" s="2"/>
      <c r="B256" s="71"/>
      <c r="C256" s="14"/>
      <c r="D256" s="75"/>
      <c r="E256" s="112"/>
      <c r="F256" s="112"/>
    </row>
    <row r="257" spans="1:6" s="1" customFormat="1" ht="12.75">
      <c r="A257" s="2"/>
      <c r="B257" s="71"/>
      <c r="C257" s="14"/>
      <c r="D257" s="75"/>
      <c r="E257" s="112"/>
      <c r="F257" s="112"/>
    </row>
    <row r="258" spans="1:6" s="1" customFormat="1" ht="12.75">
      <c r="A258" s="2"/>
      <c r="B258" s="71"/>
      <c r="C258" s="14"/>
      <c r="D258" s="75"/>
      <c r="E258" s="112"/>
      <c r="F258" s="112"/>
    </row>
    <row r="259" spans="1:6" s="1" customFormat="1" ht="12.75">
      <c r="A259" s="2"/>
      <c r="B259" s="71"/>
      <c r="C259" s="14"/>
      <c r="D259" s="75"/>
      <c r="E259" s="112"/>
      <c r="F259" s="112"/>
    </row>
    <row r="260" spans="1:6" s="1" customFormat="1" ht="12.75">
      <c r="A260" s="2"/>
      <c r="B260" s="71"/>
      <c r="C260" s="14"/>
      <c r="D260" s="75"/>
      <c r="E260" s="112"/>
      <c r="F260" s="112"/>
    </row>
    <row r="261" spans="1:6" s="1" customFormat="1" ht="12.75">
      <c r="A261" s="2"/>
      <c r="B261" s="71"/>
      <c r="C261" s="14"/>
      <c r="D261" s="75"/>
      <c r="E261" s="112"/>
      <c r="F261" s="112"/>
    </row>
    <row r="262" spans="1:6" s="1" customFormat="1" ht="12.75">
      <c r="A262" s="2"/>
      <c r="B262" s="71"/>
      <c r="C262" s="14"/>
      <c r="D262" s="75"/>
      <c r="E262" s="112"/>
      <c r="F262" s="112"/>
    </row>
    <row r="263" spans="1:6" s="1" customFormat="1" ht="12.75">
      <c r="A263" s="2"/>
      <c r="B263" s="71"/>
      <c r="C263" s="14"/>
      <c r="D263" s="75"/>
      <c r="E263" s="112"/>
      <c r="F263" s="112"/>
    </row>
    <row r="264" spans="1:6" s="1" customFormat="1" ht="12.75">
      <c r="A264" s="2"/>
      <c r="B264" s="71"/>
      <c r="C264" s="14"/>
      <c r="D264" s="75"/>
      <c r="E264" s="112"/>
      <c r="F264" s="112"/>
    </row>
    <row r="265" spans="1:6" s="1" customFormat="1" ht="12.75">
      <c r="A265" s="2"/>
      <c r="B265" s="71"/>
      <c r="C265" s="14"/>
      <c r="D265" s="75"/>
      <c r="E265" s="112"/>
      <c r="F265" s="112"/>
    </row>
    <row r="266" spans="1:6" s="1" customFormat="1" ht="12.75">
      <c r="A266" s="2"/>
      <c r="B266" s="71"/>
      <c r="C266" s="14"/>
      <c r="D266" s="75"/>
      <c r="E266" s="112"/>
      <c r="F266" s="112"/>
    </row>
    <row r="267" spans="1:6" s="1" customFormat="1" ht="12.75">
      <c r="A267" s="2"/>
      <c r="B267" s="71"/>
      <c r="C267" s="14"/>
      <c r="D267" s="75"/>
      <c r="E267" s="112"/>
      <c r="F267" s="112"/>
    </row>
    <row r="268" spans="1:6" s="1" customFormat="1" ht="12.75">
      <c r="A268" s="2"/>
      <c r="B268" s="71"/>
      <c r="C268" s="14"/>
      <c r="D268" s="75"/>
      <c r="E268" s="112"/>
      <c r="F268" s="112"/>
    </row>
    <row r="269" spans="1:6" s="1" customFormat="1" ht="12.75">
      <c r="A269" s="2"/>
      <c r="B269" s="71"/>
      <c r="C269" s="14"/>
      <c r="D269" s="75"/>
      <c r="E269" s="112"/>
      <c r="F269" s="112"/>
    </row>
    <row r="270" spans="1:6" s="1" customFormat="1" ht="12.75">
      <c r="A270" s="2"/>
      <c r="B270" s="71"/>
      <c r="C270" s="14"/>
      <c r="D270" s="75"/>
      <c r="E270" s="112"/>
      <c r="F270" s="112"/>
    </row>
    <row r="271" spans="1:6" s="1" customFormat="1" ht="12.75">
      <c r="A271" s="2"/>
      <c r="B271" s="71"/>
      <c r="C271" s="14"/>
      <c r="D271" s="75"/>
      <c r="E271" s="112"/>
      <c r="F271" s="112"/>
    </row>
    <row r="272" spans="1:6" s="1" customFormat="1" ht="12.75">
      <c r="A272" s="2"/>
      <c r="B272" s="71"/>
      <c r="C272" s="14"/>
      <c r="D272" s="75"/>
      <c r="E272" s="112"/>
      <c r="F272" s="112"/>
    </row>
    <row r="273" spans="1:6" s="1" customFormat="1" ht="12.75">
      <c r="A273" s="2"/>
      <c r="B273" s="71"/>
      <c r="C273" s="14"/>
      <c r="D273" s="75"/>
      <c r="E273" s="112"/>
      <c r="F273" s="112"/>
    </row>
    <row r="274" spans="1:6" s="1" customFormat="1" ht="12.75">
      <c r="A274" s="2"/>
      <c r="B274" s="71"/>
      <c r="C274" s="14"/>
      <c r="D274" s="75"/>
      <c r="E274" s="112"/>
      <c r="F274" s="112"/>
    </row>
    <row r="275" spans="1:6" s="1" customFormat="1" ht="12.75">
      <c r="A275" s="2"/>
      <c r="B275" s="71"/>
      <c r="C275" s="14"/>
      <c r="D275" s="75"/>
      <c r="E275" s="112"/>
      <c r="F275" s="112"/>
    </row>
    <row r="276" spans="1:6" s="1" customFormat="1" ht="12.75">
      <c r="A276" s="2"/>
      <c r="B276" s="71"/>
      <c r="C276" s="14"/>
      <c r="D276" s="75"/>
      <c r="E276" s="112"/>
      <c r="F276" s="112"/>
    </row>
    <row r="277" spans="1:6" s="1" customFormat="1" ht="12.75">
      <c r="A277" s="2"/>
      <c r="B277" s="71"/>
      <c r="C277" s="14"/>
      <c r="D277" s="75"/>
      <c r="E277" s="112"/>
      <c r="F277" s="112"/>
    </row>
    <row r="278" spans="1:6" s="1" customFormat="1" ht="12.75">
      <c r="A278" s="2"/>
      <c r="B278" s="71"/>
      <c r="C278" s="14"/>
      <c r="D278" s="75"/>
      <c r="E278" s="112"/>
      <c r="F278" s="112"/>
    </row>
    <row r="279" spans="1:6" s="1" customFormat="1" ht="12.75">
      <c r="A279" s="2"/>
      <c r="B279" s="71"/>
      <c r="C279" s="14"/>
      <c r="D279" s="75"/>
      <c r="E279" s="112"/>
      <c r="F279" s="112"/>
    </row>
    <row r="280" spans="1:6" s="1" customFormat="1" ht="12.75">
      <c r="A280" s="2"/>
      <c r="B280" s="71"/>
      <c r="C280" s="14"/>
      <c r="D280" s="75"/>
      <c r="E280" s="112"/>
      <c r="F280" s="112"/>
    </row>
    <row r="281" spans="1:6" s="1" customFormat="1" ht="12.75">
      <c r="A281" s="2"/>
      <c r="B281" s="71"/>
      <c r="C281" s="14"/>
      <c r="D281" s="75"/>
      <c r="E281" s="112"/>
      <c r="F281" s="112"/>
    </row>
    <row r="282" spans="1:6" s="1" customFormat="1" ht="12.75">
      <c r="A282" s="2"/>
      <c r="B282" s="71"/>
      <c r="C282" s="14"/>
      <c r="D282" s="75"/>
      <c r="E282" s="112"/>
      <c r="F282" s="112"/>
    </row>
    <row r="283" spans="1:6" s="1" customFormat="1" ht="12.75">
      <c r="A283" s="2"/>
      <c r="B283" s="71"/>
      <c r="C283" s="14"/>
      <c r="D283" s="75"/>
      <c r="E283" s="112"/>
      <c r="F283" s="112"/>
    </row>
    <row r="284" spans="1:6" s="1" customFormat="1" ht="12.75">
      <c r="A284" s="2"/>
      <c r="B284" s="71"/>
      <c r="C284" s="14"/>
      <c r="D284" s="75"/>
      <c r="E284" s="112"/>
      <c r="F284" s="112"/>
    </row>
    <row r="285" spans="1:6" s="1" customFormat="1" ht="12.75">
      <c r="A285" s="2"/>
      <c r="B285" s="71"/>
      <c r="C285" s="14"/>
      <c r="D285" s="75"/>
      <c r="E285" s="112"/>
      <c r="F285" s="112"/>
    </row>
    <row r="286" spans="1:6" s="1" customFormat="1" ht="12.75">
      <c r="A286" s="2"/>
      <c r="B286" s="71"/>
      <c r="C286" s="14"/>
      <c r="D286" s="75"/>
      <c r="E286" s="112"/>
      <c r="F286" s="112"/>
    </row>
    <row r="287" spans="1:6" s="1" customFormat="1" ht="12.75">
      <c r="A287" s="2"/>
      <c r="B287" s="71"/>
      <c r="C287" s="14"/>
      <c r="D287" s="75"/>
      <c r="E287" s="112"/>
      <c r="F287" s="112"/>
    </row>
    <row r="288" spans="1:6" s="1" customFormat="1" ht="12.75">
      <c r="A288" s="2"/>
      <c r="B288" s="71"/>
      <c r="C288" s="14"/>
      <c r="D288" s="75"/>
      <c r="E288" s="112"/>
      <c r="F288" s="112"/>
    </row>
    <row r="289" spans="1:6" s="1" customFormat="1" ht="12.75">
      <c r="A289" s="2"/>
      <c r="B289" s="71"/>
      <c r="C289" s="14"/>
      <c r="D289" s="75"/>
      <c r="E289" s="112"/>
      <c r="F289" s="112"/>
    </row>
    <row r="290" spans="1:6" s="1" customFormat="1" ht="12.75">
      <c r="A290" s="2"/>
      <c r="B290" s="71"/>
      <c r="C290" s="14"/>
      <c r="D290" s="75"/>
      <c r="E290" s="112"/>
      <c r="F290" s="112"/>
    </row>
    <row r="291" spans="1:6" s="1" customFormat="1" ht="12.75">
      <c r="A291" s="2"/>
      <c r="B291" s="71"/>
      <c r="C291" s="14"/>
      <c r="D291" s="75"/>
      <c r="E291" s="112"/>
      <c r="F291" s="112"/>
    </row>
    <row r="292" spans="1:6" s="1" customFormat="1" ht="12.75">
      <c r="A292" s="2"/>
      <c r="B292" s="71"/>
      <c r="C292" s="14"/>
      <c r="D292" s="75"/>
      <c r="E292" s="112"/>
      <c r="F292" s="112"/>
    </row>
    <row r="293" spans="1:6" s="1" customFormat="1" ht="12.75">
      <c r="A293" s="2"/>
      <c r="B293" s="71"/>
      <c r="C293" s="14"/>
      <c r="D293" s="75"/>
      <c r="E293" s="112"/>
      <c r="F293" s="112"/>
    </row>
    <row r="294" spans="1:6" s="1" customFormat="1" ht="12.75">
      <c r="A294" s="2"/>
      <c r="B294" s="71"/>
      <c r="C294" s="14"/>
      <c r="D294" s="75"/>
      <c r="E294" s="112"/>
      <c r="F294" s="112"/>
    </row>
    <row r="295" spans="1:6" s="1" customFormat="1" ht="12.75">
      <c r="A295" s="2"/>
      <c r="B295" s="71"/>
      <c r="C295" s="14"/>
      <c r="D295" s="75"/>
      <c r="E295" s="112"/>
      <c r="F295" s="112"/>
    </row>
    <row r="296" spans="1:6" s="1" customFormat="1" ht="12.75">
      <c r="A296" s="2"/>
      <c r="B296" s="71"/>
      <c r="C296" s="14"/>
      <c r="D296" s="75"/>
      <c r="E296" s="112"/>
      <c r="F296" s="112"/>
    </row>
    <row r="297" spans="1:6" s="1" customFormat="1" ht="12.75">
      <c r="A297" s="2"/>
      <c r="B297" s="71"/>
      <c r="C297" s="14"/>
      <c r="D297" s="75"/>
      <c r="E297" s="112"/>
      <c r="F297" s="112"/>
    </row>
    <row r="298" spans="1:6" s="1" customFormat="1" ht="12.75">
      <c r="A298" s="2"/>
      <c r="B298" s="71"/>
      <c r="C298" s="14"/>
      <c r="D298" s="75"/>
      <c r="E298" s="112"/>
      <c r="F298" s="112"/>
    </row>
  </sheetData>
  <mergeCells count="8">
    <mergeCell ref="O4:O7"/>
    <mergeCell ref="D5:D7"/>
    <mergeCell ref="L6:N6"/>
    <mergeCell ref="L5:N5"/>
    <mergeCell ref="C1:G2"/>
    <mergeCell ref="E4:G4"/>
    <mergeCell ref="H4:I4"/>
    <mergeCell ref="J4:N4"/>
  </mergeCells>
  <printOptions horizontalCentered="1" verticalCentered="1"/>
  <pageMargins left="0" right="0" top="0" bottom="0" header="0" footer="0"/>
  <pageSetup fitToWidth="2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IEUD</cp:lastModifiedBy>
  <cp:lastPrinted>2006-11-07T11:47:03Z</cp:lastPrinted>
  <dcterms:created xsi:type="dcterms:W3CDTF">2000-03-26T02:40:06Z</dcterms:created>
  <dcterms:modified xsi:type="dcterms:W3CDTF">2006-11-23T07:25:18Z</dcterms:modified>
  <cp:category/>
  <cp:version/>
  <cp:contentType/>
  <cp:contentStatus/>
</cp:coreProperties>
</file>