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activeTab="0"/>
  </bookViews>
  <sheets>
    <sheet name="classement " sheetId="1" r:id="rId1"/>
  </sheets>
  <definedNames>
    <definedName name="_xlnm.Print_Area" localSheetId="0">'classement '!$A$1:$BA$59</definedName>
  </definedNames>
  <calcPr fullCalcOnLoad="1"/>
</workbook>
</file>

<file path=xl/sharedStrings.xml><?xml version="1.0" encoding="utf-8"?>
<sst xmlns="http://schemas.openxmlformats.org/spreadsheetml/2006/main" count="203" uniqueCount="123">
  <si>
    <t>Clas</t>
  </si>
  <si>
    <t>ZONE 1</t>
  </si>
  <si>
    <t>ZONE 2</t>
  </si>
  <si>
    <t>ZONE 3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</si>
  <si>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</si>
  <si>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</si>
  <si>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</si>
  <si>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</si>
  <si>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</si>
  <si>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</si>
  <si>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</si>
  <si>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</si>
  <si>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</si>
  <si>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</si>
  <si>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</si>
  <si>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</si>
  <si>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</t>
  </si>
  <si>
    <t>Brochet</t>
  </si>
  <si>
    <t>Perche</t>
  </si>
  <si>
    <t>Sandre</t>
  </si>
  <si>
    <t>sandre</t>
  </si>
  <si>
    <t>Silure</t>
  </si>
  <si>
    <t>Sa</t>
  </si>
  <si>
    <t>Si</t>
  </si>
  <si>
    <t>Bb</t>
  </si>
  <si>
    <t>Sil</t>
  </si>
  <si>
    <t>Black Bass</t>
  </si>
  <si>
    <t>TISSOT Marc - BATAILLER Pierre</t>
  </si>
  <si>
    <t>BAUGUIL Jean-Claude - FREJAVILLE Michel</t>
  </si>
  <si>
    <t>DEPT</t>
  </si>
  <si>
    <t>CALMELS Channy - MEYRONNET Patrick</t>
  </si>
  <si>
    <t>BERTRAND Helen - MONTOLIO Stéphane</t>
  </si>
  <si>
    <t>CHARDENOUX Patrick - MARRAGOU Alain</t>
  </si>
  <si>
    <t>COCHARD Jack - COCHARD Anthony</t>
  </si>
  <si>
    <t>CABRIL</t>
  </si>
  <si>
    <t>12/12</t>
  </si>
  <si>
    <t>63/63</t>
  </si>
  <si>
    <t>19/19</t>
  </si>
  <si>
    <t>ALANCHE Francis - ROCA Martial</t>
  </si>
  <si>
    <t>BLUE FISH</t>
  </si>
  <si>
    <t>BLANCO Alphonse -BLANCO Félicien</t>
  </si>
  <si>
    <t xml:space="preserve">TRITON BOATS SMITH </t>
  </si>
  <si>
    <t>LE PLOMB PALETTE</t>
  </si>
  <si>
    <t>ROUDEIX Michel -DUFOUR Eric</t>
  </si>
  <si>
    <t>09/11</t>
  </si>
  <si>
    <t>TARRAGNAT Jack - SCHMIT François</t>
  </si>
  <si>
    <t>12/34</t>
  </si>
  <si>
    <t xml:space="preserve">2 </t>
  </si>
  <si>
    <t xml:space="preserve"> TEAM DAÏWA - XPRESS - LES BOUTIQUES DU MENUISIER</t>
  </si>
  <si>
    <t xml:space="preserve">3 </t>
  </si>
  <si>
    <t>TEAM DAÏWA - XPRESS - SUZUKI</t>
  </si>
  <si>
    <t xml:space="preserve">4 </t>
  </si>
  <si>
    <t xml:space="preserve">5 </t>
  </si>
  <si>
    <t>LAVAL Jérôme - ZAMPIERI Frédéric</t>
  </si>
  <si>
    <t>81/31</t>
  </si>
  <si>
    <t xml:space="preserve">6 </t>
  </si>
  <si>
    <t>PROCACCI Nicolas - CAZELLES Vincent</t>
  </si>
  <si>
    <t>66/30</t>
  </si>
  <si>
    <t xml:space="preserve">7 </t>
  </si>
  <si>
    <t>MANEGLIA Christian - BRET Michel</t>
  </si>
  <si>
    <t>09/09</t>
  </si>
  <si>
    <t xml:space="preserve">8 </t>
  </si>
  <si>
    <t>CAMBEFORT Christian - ANDRIEU Christophe</t>
  </si>
  <si>
    <t>34/12</t>
  </si>
  <si>
    <t xml:space="preserve">9 </t>
  </si>
  <si>
    <t>10</t>
  </si>
  <si>
    <t>BAUDIER Olivier - RIGAUDEAU Anthony</t>
  </si>
  <si>
    <t>66/66</t>
  </si>
  <si>
    <t>11</t>
  </si>
  <si>
    <t>FORESTIER Wilfried - FORESTIER Xavier</t>
  </si>
  <si>
    <t>12</t>
  </si>
  <si>
    <t>MUNIERE Laurent - VANDEWEGNE Michel</t>
  </si>
  <si>
    <t>13</t>
  </si>
  <si>
    <t>14</t>
  </si>
  <si>
    <t>15</t>
  </si>
  <si>
    <t>PEREIRA Thierry - SIBILLE Stéphane</t>
  </si>
  <si>
    <t>16</t>
  </si>
  <si>
    <t>POULAIN Laurent - EVEN Samuel</t>
  </si>
  <si>
    <t>13/61</t>
  </si>
  <si>
    <t>17</t>
  </si>
  <si>
    <t>GENOU Jean Michel - LESCURE Didier</t>
  </si>
  <si>
    <t>18</t>
  </si>
  <si>
    <t>19</t>
  </si>
  <si>
    <t>PRIETO Jen Marc - DACHUNA Serge</t>
  </si>
  <si>
    <t>20</t>
  </si>
  <si>
    <t>PRIETO Loïc - DACHUNA Victor</t>
  </si>
  <si>
    <t>21</t>
  </si>
  <si>
    <t>RIGAL Olivier - RIGAL Sylvie</t>
  </si>
  <si>
    <t>22</t>
  </si>
  <si>
    <t>LEGENDRE Sylvain - EVEN Gaël</t>
  </si>
  <si>
    <t>11/14</t>
  </si>
  <si>
    <t>23</t>
  </si>
  <si>
    <t>HOBYONE</t>
  </si>
  <si>
    <t>PAVELIC Ivan - BARNOUIN Jérôme</t>
  </si>
  <si>
    <t>30/30</t>
  </si>
  <si>
    <t>24</t>
  </si>
  <si>
    <t>25</t>
  </si>
  <si>
    <t>26</t>
  </si>
  <si>
    <t>PERIAUT Nicolas - VERDAGUER Yvan</t>
  </si>
  <si>
    <t>27</t>
  </si>
  <si>
    <t>TIHAY Renée - TIHAY Robert</t>
  </si>
  <si>
    <t>28</t>
  </si>
  <si>
    <t>29</t>
  </si>
  <si>
    <t>BORNE Jack - COCHARD Maxime</t>
  </si>
  <si>
    <t>CHALLENGE INTERDEPARTEMENTAL DE PÊCHE AUX CARNASSIERS
BARRAGE DE L'AGLY - 14 &amp; 15 Octobre 2006</t>
  </si>
  <si>
    <t>DELOBELLE Cédric - REYT Stéphane</t>
  </si>
  <si>
    <t>15/15</t>
  </si>
  <si>
    <t>30</t>
  </si>
  <si>
    <t>ADPECHE 63</t>
  </si>
  <si>
    <t>HAON Olivier - BERNADES José</t>
  </si>
  <si>
    <t>31</t>
  </si>
  <si>
    <t>BATISTA Pedro - BATISTA Luis</t>
  </si>
  <si>
    <t>32</t>
  </si>
  <si>
    <t>VALLAS Christian - DUARTE Manuel</t>
  </si>
  <si>
    <t>33</t>
  </si>
  <si>
    <t>48/09</t>
  </si>
  <si>
    <t>LECOQ Yannick - FABRE Mathieu</t>
  </si>
  <si>
    <t>SAMEDI MATIN</t>
  </si>
  <si>
    <t>SAMEDI APRES MIDI</t>
  </si>
  <si>
    <t>Samedi am</t>
  </si>
  <si>
    <t>Sam</t>
  </si>
  <si>
    <t>CLASS. SAMEDI</t>
  </si>
  <si>
    <t>Samedi pm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</si>
</sst>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b/>
      <sz val="24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name val="MS Sans Serif"/>
      <family val="2"/>
    </font>
    <font>
      <sz val="8"/>
      <name val="Arial"/>
      <family val="0"/>
    </font>
    <font>
      <b/>
      <sz val="20"/>
      <color indexed="10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5" xfId="0" applyFont="1" applyBorder="1" applyAlignment="1">
      <alignment horizontal="centerContinuous"/>
    </xf>
    <xf numFmtId="0" fontId="1" fillId="3" borderId="6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49" fontId="4" fillId="2" borderId="2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76" fontId="5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4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5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5" fillId="2" borderId="1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2" borderId="11" xfId="0" applyNumberFormat="1" applyFont="1" applyFill="1" applyBorder="1" applyAlignment="1">
      <alignment horizontal="centerContinuous"/>
    </xf>
    <xf numFmtId="49" fontId="4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9" fontId="4" fillId="3" borderId="16" xfId="22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5" fillId="3" borderId="2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5" fillId="2" borderId="28" xfId="0" applyFont="1" applyFill="1" applyBorder="1" applyAlignment="1">
      <alignment horizontal="centerContinuous"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0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2" borderId="8" xfId="0" applyFont="1" applyFill="1" applyBorder="1" applyAlignment="1">
      <alignment horizontal="centerContinuous"/>
    </xf>
    <xf numFmtId="1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34" xfId="0" applyFont="1" applyFill="1" applyBorder="1" applyAlignment="1">
      <alignment horizontal="centerContinuous"/>
    </xf>
    <xf numFmtId="0" fontId="5" fillId="0" borderId="35" xfId="0" applyFont="1" applyBorder="1" applyAlignment="1">
      <alignment horizontal="centerContinuous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2" borderId="39" xfId="0" applyFont="1" applyFill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182" fontId="4" fillId="3" borderId="6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1" fontId="5" fillId="0" borderId="45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2" borderId="46" xfId="0" applyFont="1" applyFill="1" applyBorder="1" applyAlignment="1">
      <alignment/>
    </xf>
    <xf numFmtId="0" fontId="4" fillId="3" borderId="47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" fontId="5" fillId="0" borderId="6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5" fillId="3" borderId="48" xfId="0" applyNumberFormat="1" applyFont="1" applyFill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Continuous"/>
    </xf>
    <xf numFmtId="1" fontId="4" fillId="0" borderId="51" xfId="0" applyNumberFormat="1" applyFont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Continuous"/>
    </xf>
    <xf numFmtId="0" fontId="5" fillId="0" borderId="55" xfId="0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/>
    </xf>
    <xf numFmtId="1" fontId="5" fillId="0" borderId="57" xfId="0" applyNumberFormat="1" applyFont="1" applyBorder="1" applyAlignment="1">
      <alignment/>
    </xf>
    <xf numFmtId="1" fontId="4" fillId="0" borderId="49" xfId="0" applyNumberFormat="1" applyFont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0" fontId="5" fillId="0" borderId="54" xfId="0" applyFont="1" applyBorder="1" applyAlignment="1">
      <alignment horizontal="centerContinuous"/>
    </xf>
    <xf numFmtId="1" fontId="5" fillId="0" borderId="59" xfId="0" applyNumberFormat="1" applyFont="1" applyBorder="1" applyAlignment="1">
      <alignment/>
    </xf>
    <xf numFmtId="0" fontId="4" fillId="0" borderId="60" xfId="0" applyNumberFormat="1" applyFont="1" applyFill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1" fontId="5" fillId="0" borderId="54" xfId="0" applyNumberFormat="1" applyFont="1" applyBorder="1" applyAlignment="1">
      <alignment/>
    </xf>
    <xf numFmtId="1" fontId="5" fillId="0" borderId="54" xfId="0" applyNumberFormat="1" applyFont="1" applyBorder="1" applyAlignment="1">
      <alignment/>
    </xf>
    <xf numFmtId="9" fontId="4" fillId="2" borderId="6" xfId="0" applyNumberFormat="1" applyFont="1" applyFill="1" applyBorder="1" applyAlignment="1">
      <alignment/>
    </xf>
    <xf numFmtId="0" fontId="5" fillId="2" borderId="32" xfId="0" applyFont="1" applyFill="1" applyBorder="1" applyAlignment="1">
      <alignment horizontal="centerContinuous"/>
    </xf>
    <xf numFmtId="0" fontId="5" fillId="0" borderId="64" xfId="0" applyFont="1" applyBorder="1" applyAlignment="1">
      <alignment horizontal="centerContinuous"/>
    </xf>
    <xf numFmtId="0" fontId="5" fillId="2" borderId="31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centerContinuous"/>
    </xf>
    <xf numFmtId="0" fontId="5" fillId="2" borderId="64" xfId="0" applyFont="1" applyFill="1" applyBorder="1" applyAlignment="1">
      <alignment horizontal="centerContinuous"/>
    </xf>
    <xf numFmtId="0" fontId="5" fillId="2" borderId="65" xfId="0" applyFont="1" applyFill="1" applyBorder="1" applyAlignment="1">
      <alignment horizontal="centerContinuous"/>
    </xf>
    <xf numFmtId="0" fontId="5" fillId="2" borderId="66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1" fontId="4" fillId="0" borderId="60" xfId="0" applyNumberFormat="1" applyFont="1" applyBorder="1" applyAlignment="1">
      <alignment horizontal="center"/>
    </xf>
    <xf numFmtId="1" fontId="5" fillId="0" borderId="67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9" fontId="4" fillId="3" borderId="68" xfId="22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/>
    </xf>
    <xf numFmtId="1" fontId="5" fillId="0" borderId="23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1" fontId="4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49" fontId="4" fillId="0" borderId="60" xfId="0" applyNumberFormat="1" applyFont="1" applyFill="1" applyBorder="1" applyAlignment="1">
      <alignment/>
    </xf>
    <xf numFmtId="0" fontId="5" fillId="0" borderId="2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5" fillId="0" borderId="69" xfId="0" applyFont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0" xfId="0" applyFont="1" applyFill="1" applyBorder="1" applyAlignment="1">
      <alignment horizontal="center" wrapText="1"/>
    </xf>
    <xf numFmtId="9" fontId="4" fillId="3" borderId="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/>
    </xf>
    <xf numFmtId="49" fontId="4" fillId="0" borderId="63" xfId="0" applyNumberFormat="1" applyFont="1" applyBorder="1" applyAlignment="1">
      <alignment/>
    </xf>
    <xf numFmtId="49" fontId="4" fillId="0" borderId="63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5" fillId="0" borderId="49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5" fillId="0" borderId="70" xfId="0" applyFont="1" applyFill="1" applyBorder="1" applyAlignment="1" applyProtection="1">
      <alignment horizontal="centerContinuous"/>
      <protection hidden="1"/>
    </xf>
    <xf numFmtId="0" fontId="5" fillId="0" borderId="50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6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7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72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3" borderId="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76" fontId="4" fillId="0" borderId="54" xfId="0" applyNumberFormat="1" applyFont="1" applyBorder="1" applyAlignment="1">
      <alignment horizontal="center"/>
    </xf>
    <xf numFmtId="176" fontId="4" fillId="0" borderId="54" xfId="0" applyNumberFormat="1" applyFont="1" applyBorder="1" applyAlignment="1">
      <alignment/>
    </xf>
    <xf numFmtId="176" fontId="4" fillId="0" borderId="54" xfId="0" applyNumberFormat="1" applyFont="1" applyFill="1" applyBorder="1" applyAlignment="1">
      <alignment horizontal="center"/>
    </xf>
    <xf numFmtId="49" fontId="4" fillId="0" borderId="77" xfId="0" applyNumberFormat="1" applyFont="1" applyFill="1" applyBorder="1" applyAlignment="1">
      <alignment/>
    </xf>
    <xf numFmtId="176" fontId="4" fillId="0" borderId="60" xfId="0" applyNumberFormat="1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4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63" xfId="0" applyNumberFormat="1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1" fillId="3" borderId="4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 vertical="center" wrapText="1"/>
    </xf>
    <xf numFmtId="0" fontId="1" fillId="3" borderId="86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8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BD306"/>
  <sheetViews>
    <sheetView tabSelected="1" zoomScale="70" zoomScaleNormal="70" workbookViewId="0" topLeftCell="A1">
      <selection activeCell="BC7" sqref="BC7"/>
    </sheetView>
  </sheetViews>
  <sheetFormatPr defaultColWidth="11.421875" defaultRowHeight="12.75"/>
  <cols>
    <col min="1" max="1" width="4.140625" style="3" customWidth="1"/>
    <col min="2" max="2" width="28.7109375" style="154" customWidth="1"/>
    <col min="3" max="3" width="43.421875" style="14" customWidth="1"/>
    <col min="4" max="4" width="6.00390625" style="234" customWidth="1"/>
    <col min="5" max="5" width="6.421875" style="0" hidden="1" customWidth="1"/>
    <col min="6" max="7" width="3.57421875" style="0" hidden="1" customWidth="1"/>
    <col min="8" max="8" width="6.7109375" style="0" hidden="1" customWidth="1"/>
    <col min="9" max="9" width="3.57421875" style="0" hidden="1" customWidth="1"/>
    <col min="10" max="10" width="6.421875" style="209" hidden="1" customWidth="1"/>
    <col min="11" max="11" width="6.7109375" style="0" hidden="1" customWidth="1"/>
    <col min="12" max="13" width="3.57421875" style="0" hidden="1" customWidth="1"/>
    <col min="14" max="14" width="6.57421875" style="0" hidden="1" customWidth="1"/>
    <col min="15" max="15" width="3.57421875" style="0" hidden="1" customWidth="1"/>
    <col min="16" max="16" width="5.7109375" style="209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209" hidden="1" customWidth="1"/>
    <col min="23" max="23" width="11.8515625" style="222" customWidth="1"/>
    <col min="24" max="24" width="12.00390625" style="31" customWidth="1"/>
    <col min="25" max="25" width="6.57421875" style="0" customWidth="1"/>
    <col min="26" max="28" width="3.57421875" style="0" customWidth="1"/>
    <col min="29" max="29" width="6.421875" style="0" customWidth="1"/>
    <col min="30" max="30" width="3.57421875" style="0" customWidth="1"/>
    <col min="31" max="31" width="7.421875" style="0" customWidth="1"/>
    <col min="32" max="32" width="8.421875" style="0" customWidth="1"/>
    <col min="33" max="34" width="3.57421875" style="0" customWidth="1"/>
    <col min="35" max="36" width="5.28125" style="0" customWidth="1"/>
    <col min="37" max="37" width="7.421875" style="0" customWidth="1"/>
    <col min="38" max="38" width="4.57421875" style="0" customWidth="1"/>
    <col min="39" max="40" width="3.57421875" style="0" customWidth="1"/>
    <col min="41" max="41" width="5.8515625" style="0" customWidth="1"/>
    <col min="42" max="42" width="3.57421875" style="0" customWidth="1"/>
    <col min="43" max="43" width="7.28125" style="0" customWidth="1"/>
    <col min="44" max="44" width="12.00390625" style="0" customWidth="1"/>
    <col min="45" max="45" width="13.421875" style="0" customWidth="1"/>
    <col min="46" max="46" width="11.00390625" style="0" customWidth="1"/>
    <col min="47" max="47" width="10.00390625" style="0" customWidth="1"/>
    <col min="48" max="48" width="7.00390625" style="0" customWidth="1"/>
    <col min="49" max="49" width="5.7109375" style="0" customWidth="1"/>
    <col min="50" max="50" width="7.57421875" style="0" customWidth="1"/>
    <col min="51" max="52" width="6.8515625" style="0" customWidth="1"/>
    <col min="53" max="53" width="13.421875" style="31" customWidth="1"/>
  </cols>
  <sheetData>
    <row r="1" spans="3:52" ht="72.75" customHeight="1">
      <c r="C1" s="248" t="s">
        <v>104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3:25" ht="41.25" customHeight="1"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ht="4.5" customHeight="1" thickBot="1">
      <c r="D3" s="231"/>
    </row>
    <row r="4" spans="1:53" ht="30.75" customHeight="1" thickBot="1">
      <c r="A4" s="149"/>
      <c r="B4" s="155"/>
      <c r="C4" s="12"/>
      <c r="D4" s="232"/>
      <c r="E4" s="256" t="s">
        <v>117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8"/>
      <c r="Z4" s="267" t="s">
        <v>118</v>
      </c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8"/>
      <c r="AT4" s="261"/>
      <c r="AU4" s="262"/>
      <c r="AV4" s="262"/>
      <c r="AW4" s="262"/>
      <c r="AX4" s="262"/>
      <c r="AY4" s="262"/>
      <c r="AZ4" s="263"/>
      <c r="BA4" s="264" t="s">
        <v>121</v>
      </c>
    </row>
    <row r="5" spans="1:53" s="1" customFormat="1" ht="21.75" customHeight="1" thickBot="1">
      <c r="A5" s="148"/>
      <c r="B5" s="156"/>
      <c r="C5" s="22"/>
      <c r="D5" s="253" t="s">
        <v>29</v>
      </c>
      <c r="E5" s="246" t="s">
        <v>1</v>
      </c>
      <c r="F5" s="246"/>
      <c r="G5" s="246"/>
      <c r="H5" s="246"/>
      <c r="I5" s="246"/>
      <c r="J5" s="247"/>
      <c r="K5" s="255" t="s">
        <v>2</v>
      </c>
      <c r="L5" s="246"/>
      <c r="M5" s="246"/>
      <c r="N5" s="246"/>
      <c r="O5" s="246"/>
      <c r="P5" s="247"/>
      <c r="Q5" s="246" t="s">
        <v>3</v>
      </c>
      <c r="R5" s="246"/>
      <c r="S5" s="246"/>
      <c r="T5" s="246"/>
      <c r="U5" s="246"/>
      <c r="V5" s="246"/>
      <c r="W5" s="223" t="s">
        <v>4</v>
      </c>
      <c r="X5" s="30" t="s">
        <v>4</v>
      </c>
      <c r="Y5" s="66" t="s">
        <v>0</v>
      </c>
      <c r="Z5" s="245" t="s">
        <v>1</v>
      </c>
      <c r="AA5" s="246"/>
      <c r="AB5" s="246"/>
      <c r="AC5" s="246"/>
      <c r="AD5" s="246"/>
      <c r="AE5" s="247"/>
      <c r="AF5" s="246" t="s">
        <v>2</v>
      </c>
      <c r="AG5" s="246"/>
      <c r="AH5" s="246"/>
      <c r="AI5" s="246"/>
      <c r="AJ5" s="246"/>
      <c r="AK5" s="247"/>
      <c r="AL5" s="255" t="s">
        <v>3</v>
      </c>
      <c r="AM5" s="246"/>
      <c r="AN5" s="246"/>
      <c r="AO5" s="246"/>
      <c r="AP5" s="246"/>
      <c r="AQ5" s="247"/>
      <c r="AR5" s="23" t="s">
        <v>4</v>
      </c>
      <c r="AS5" s="74" t="s">
        <v>4</v>
      </c>
      <c r="AT5" s="83" t="s">
        <v>4</v>
      </c>
      <c r="AU5" s="23" t="s">
        <v>4</v>
      </c>
      <c r="AV5" s="268" t="s">
        <v>5</v>
      </c>
      <c r="AW5" s="269"/>
      <c r="AX5" s="269"/>
      <c r="AY5" s="269"/>
      <c r="AZ5" s="270"/>
      <c r="BA5" s="265"/>
    </row>
    <row r="6" spans="1:53" s="1" customFormat="1" ht="13.5">
      <c r="A6" s="146" t="s">
        <v>7</v>
      </c>
      <c r="B6" s="157" t="s">
        <v>8</v>
      </c>
      <c r="C6" s="4" t="s">
        <v>9</v>
      </c>
      <c r="D6" s="254"/>
      <c r="E6" s="259" t="s">
        <v>10</v>
      </c>
      <c r="F6" s="259"/>
      <c r="G6" s="259"/>
      <c r="H6" s="259"/>
      <c r="I6" s="260"/>
      <c r="J6" s="210" t="s">
        <v>11</v>
      </c>
      <c r="K6" s="251" t="s">
        <v>10</v>
      </c>
      <c r="L6" s="252"/>
      <c r="M6" s="252"/>
      <c r="N6" s="249"/>
      <c r="O6" s="89"/>
      <c r="P6" s="216" t="s">
        <v>11</v>
      </c>
      <c r="Q6" s="249" t="s">
        <v>10</v>
      </c>
      <c r="R6" s="250"/>
      <c r="S6" s="250"/>
      <c r="T6" s="250"/>
      <c r="U6" s="88"/>
      <c r="V6" s="217" t="s">
        <v>11</v>
      </c>
      <c r="W6" s="224" t="s">
        <v>12</v>
      </c>
      <c r="X6" s="29" t="s">
        <v>11</v>
      </c>
      <c r="Y6" s="67" t="s">
        <v>6</v>
      </c>
      <c r="Z6" s="271" t="s">
        <v>10</v>
      </c>
      <c r="AA6" s="272"/>
      <c r="AB6" s="272"/>
      <c r="AC6" s="272"/>
      <c r="AD6" s="273"/>
      <c r="AE6" s="128" t="s">
        <v>11</v>
      </c>
      <c r="AF6" s="272" t="s">
        <v>10</v>
      </c>
      <c r="AG6" s="272"/>
      <c r="AH6" s="272"/>
      <c r="AI6" s="272"/>
      <c r="AJ6" s="273"/>
      <c r="AK6" s="121" t="s">
        <v>11</v>
      </c>
      <c r="AL6" s="274" t="s">
        <v>10</v>
      </c>
      <c r="AM6" s="272"/>
      <c r="AN6" s="272"/>
      <c r="AO6" s="272"/>
      <c r="AP6" s="273"/>
      <c r="AQ6" s="121" t="s">
        <v>11</v>
      </c>
      <c r="AR6" s="6" t="s">
        <v>12</v>
      </c>
      <c r="AS6" s="74" t="s">
        <v>11</v>
      </c>
      <c r="AT6" s="84" t="s">
        <v>12</v>
      </c>
      <c r="AU6" s="6" t="s">
        <v>11</v>
      </c>
      <c r="AV6" s="268" t="s">
        <v>13</v>
      </c>
      <c r="AW6" s="269"/>
      <c r="AX6" s="269"/>
      <c r="AY6" s="269"/>
      <c r="AZ6" s="270"/>
      <c r="BA6" s="265"/>
    </row>
    <row r="7" spans="1:53" s="1" customFormat="1" ht="14.25" thickBot="1">
      <c r="A7" s="146"/>
      <c r="B7" s="157"/>
      <c r="C7" s="24"/>
      <c r="D7" s="254"/>
      <c r="E7" s="68" t="s">
        <v>14</v>
      </c>
      <c r="F7" s="68" t="s">
        <v>15</v>
      </c>
      <c r="G7" s="68" t="s">
        <v>22</v>
      </c>
      <c r="H7" s="68" t="s">
        <v>24</v>
      </c>
      <c r="I7" s="68" t="s">
        <v>23</v>
      </c>
      <c r="J7" s="211"/>
      <c r="K7" s="132" t="s">
        <v>14</v>
      </c>
      <c r="L7" s="68" t="s">
        <v>15</v>
      </c>
      <c r="M7" s="68" t="s">
        <v>22</v>
      </c>
      <c r="N7" s="68" t="s">
        <v>24</v>
      </c>
      <c r="O7" s="68" t="s">
        <v>23</v>
      </c>
      <c r="P7" s="211"/>
      <c r="Q7" s="68" t="s">
        <v>14</v>
      </c>
      <c r="R7" s="68" t="s">
        <v>15</v>
      </c>
      <c r="S7" s="68" t="s">
        <v>22</v>
      </c>
      <c r="T7" s="68" t="s">
        <v>24</v>
      </c>
      <c r="U7" s="68" t="s">
        <v>23</v>
      </c>
      <c r="V7" s="218"/>
      <c r="W7" s="225" t="s">
        <v>119</v>
      </c>
      <c r="X7" s="69" t="s">
        <v>119</v>
      </c>
      <c r="Y7" s="70" t="s">
        <v>16</v>
      </c>
      <c r="Z7" s="75" t="s">
        <v>14</v>
      </c>
      <c r="AA7" s="76" t="s">
        <v>15</v>
      </c>
      <c r="AB7" s="76" t="s">
        <v>22</v>
      </c>
      <c r="AC7" s="76" t="s">
        <v>24</v>
      </c>
      <c r="AD7" s="76" t="s">
        <v>23</v>
      </c>
      <c r="AE7" s="117"/>
      <c r="AF7" s="78" t="s">
        <v>14</v>
      </c>
      <c r="AG7" s="76" t="s">
        <v>15</v>
      </c>
      <c r="AH7" s="78" t="s">
        <v>22</v>
      </c>
      <c r="AI7" s="78" t="s">
        <v>24</v>
      </c>
      <c r="AJ7" s="78" t="s">
        <v>23</v>
      </c>
      <c r="AK7" s="117"/>
      <c r="AL7" s="122" t="s">
        <v>14</v>
      </c>
      <c r="AM7" s="79" t="s">
        <v>15</v>
      </c>
      <c r="AN7" s="79" t="s">
        <v>22</v>
      </c>
      <c r="AO7" s="68" t="s">
        <v>24</v>
      </c>
      <c r="AP7" s="68" t="s">
        <v>23</v>
      </c>
      <c r="AQ7" s="117"/>
      <c r="AR7" s="86" t="s">
        <v>122</v>
      </c>
      <c r="AS7" s="80" t="s">
        <v>122</v>
      </c>
      <c r="AT7" s="85" t="s">
        <v>120</v>
      </c>
      <c r="AU7" s="86" t="s">
        <v>120</v>
      </c>
      <c r="AV7" s="11" t="s">
        <v>14</v>
      </c>
      <c r="AW7" s="77" t="s">
        <v>15</v>
      </c>
      <c r="AX7" s="87" t="s">
        <v>22</v>
      </c>
      <c r="AY7" s="91" t="s">
        <v>24</v>
      </c>
      <c r="AZ7" s="77" t="s">
        <v>25</v>
      </c>
      <c r="BA7" s="266"/>
    </row>
    <row r="8" spans="1:56" s="1" customFormat="1" ht="16.5" customHeight="1">
      <c r="A8" s="188" t="s">
        <v>91</v>
      </c>
      <c r="B8" s="173" t="s">
        <v>92</v>
      </c>
      <c r="C8" s="159" t="s">
        <v>93</v>
      </c>
      <c r="D8" s="238" t="s">
        <v>94</v>
      </c>
      <c r="E8" s="195"/>
      <c r="F8" s="63">
        <v>1</v>
      </c>
      <c r="G8" s="63"/>
      <c r="H8" s="63"/>
      <c r="I8" s="63"/>
      <c r="J8" s="134">
        <v>72</v>
      </c>
      <c r="K8" s="133">
        <v>5</v>
      </c>
      <c r="L8" s="63">
        <v>3</v>
      </c>
      <c r="M8" s="63"/>
      <c r="N8" s="39"/>
      <c r="O8" s="73"/>
      <c r="P8" s="134">
        <f>153+249+178.5+228+249+62+86+62</f>
        <v>1267.5</v>
      </c>
      <c r="Q8" s="137"/>
      <c r="R8" s="63"/>
      <c r="S8" s="63"/>
      <c r="T8" s="63"/>
      <c r="U8" s="63"/>
      <c r="V8" s="130"/>
      <c r="W8" s="64">
        <f aca="true" t="shared" si="0" ref="W8:W37">SUM(U8,T8,S8,R8,Q8,O8,N8,M8,L8,K8,I8,H8,G8,F8,E8)</f>
        <v>9</v>
      </c>
      <c r="X8" s="65">
        <f aca="true" t="shared" si="1" ref="X8:X37">SUM(V8,P8,J8,)</f>
        <v>1339.5</v>
      </c>
      <c r="Y8" s="141">
        <v>1</v>
      </c>
      <c r="Z8" s="71">
        <v>1</v>
      </c>
      <c r="AA8" s="72"/>
      <c r="AB8" s="72"/>
      <c r="AC8" s="72"/>
      <c r="AD8" s="72"/>
      <c r="AE8" s="235">
        <v>177</v>
      </c>
      <c r="AF8" s="126"/>
      <c r="AG8" s="72">
        <v>1</v>
      </c>
      <c r="AH8" s="72"/>
      <c r="AI8" s="72"/>
      <c r="AJ8" s="72"/>
      <c r="AK8" s="123">
        <v>62</v>
      </c>
      <c r="AL8" s="118"/>
      <c r="AM8" s="72"/>
      <c r="AN8" s="72"/>
      <c r="AO8" s="72"/>
      <c r="AP8" s="72"/>
      <c r="AQ8" s="239"/>
      <c r="AR8" s="169">
        <f aca="true" t="shared" si="2" ref="AR8:AR37">SUM(AP8,AO8,AN8,AM8,AL8,AJ8,AI8,AH8,AG8,AF8,AD8,AC8,AB8,AA8,Z8,)</f>
        <v>2</v>
      </c>
      <c r="AS8" s="90">
        <f aca="true" t="shared" si="3" ref="AS8:AS40">SUM(AE8,AK8,AQ8,)</f>
        <v>239</v>
      </c>
      <c r="AT8" s="81">
        <f aca="true" t="shared" si="4" ref="AT8:AT40">SUM(W8,AR8)</f>
        <v>11</v>
      </c>
      <c r="AU8" s="82">
        <f aca="true" t="shared" si="5" ref="AU8:AU40">SUM(X8,AS8)</f>
        <v>1578.5</v>
      </c>
      <c r="AV8" s="72">
        <f aca="true" t="shared" si="6" ref="AV8:AV40">SUM(E8,K8,Q8,Z8,AF8,AL8,)</f>
        <v>6</v>
      </c>
      <c r="AW8" s="72">
        <f aca="true" t="shared" si="7" ref="AW8:AW40">SUM(F8,L8,R8,AA8,AG8,AM8,)</f>
        <v>5</v>
      </c>
      <c r="AX8" s="72">
        <f aca="true" t="shared" si="8" ref="AX8:AX40">SUM(G8,M8,S8,AB8,AH8,AN8,)</f>
        <v>0</v>
      </c>
      <c r="AY8" s="72">
        <f aca="true" t="shared" si="9" ref="AY8:AY40">SUM(H8,N8,T8,AC8,AI8,AO8,)</f>
        <v>0</v>
      </c>
      <c r="AZ8" s="72">
        <f aca="true" t="shared" si="10" ref="AZ8:AZ40">SUM(I8,O8,U8,AD8,AJ8,AP8,)</f>
        <v>0</v>
      </c>
      <c r="BA8" s="240">
        <v>1</v>
      </c>
      <c r="BB8" s="19"/>
      <c r="BC8" s="19"/>
      <c r="BD8" s="19"/>
    </row>
    <row r="9" spans="1:53" s="19" customFormat="1" ht="13.5">
      <c r="A9" s="208" t="s">
        <v>88</v>
      </c>
      <c r="B9" s="194"/>
      <c r="C9" s="167" t="s">
        <v>89</v>
      </c>
      <c r="D9" s="196" t="s">
        <v>90</v>
      </c>
      <c r="E9" s="137"/>
      <c r="F9" s="63">
        <v>3</v>
      </c>
      <c r="G9" s="63"/>
      <c r="H9" s="63"/>
      <c r="I9" s="63"/>
      <c r="J9" s="134">
        <f>60+60+58</f>
        <v>178</v>
      </c>
      <c r="K9" s="133"/>
      <c r="L9" s="63">
        <v>10</v>
      </c>
      <c r="M9" s="63"/>
      <c r="N9" s="199"/>
      <c r="O9" s="200"/>
      <c r="P9" s="134">
        <f>62+82+50+70+53+55+58+61+64+52</f>
        <v>607</v>
      </c>
      <c r="Q9" s="137"/>
      <c r="R9" s="63"/>
      <c r="S9" s="63"/>
      <c r="T9" s="63"/>
      <c r="U9" s="63"/>
      <c r="V9" s="130"/>
      <c r="W9" s="64">
        <f t="shared" si="0"/>
        <v>13</v>
      </c>
      <c r="X9" s="65">
        <f t="shared" si="1"/>
        <v>785</v>
      </c>
      <c r="Y9" s="201">
        <v>2</v>
      </c>
      <c r="Z9" s="62">
        <v>1</v>
      </c>
      <c r="AA9" s="63">
        <v>9</v>
      </c>
      <c r="AB9" s="63"/>
      <c r="AC9" s="63"/>
      <c r="AD9" s="63"/>
      <c r="AE9" s="237">
        <f>50+81+59+53+56+51+174+58+74+76</f>
        <v>732</v>
      </c>
      <c r="AF9" s="137"/>
      <c r="AG9" s="63"/>
      <c r="AH9" s="63"/>
      <c r="AI9" s="63"/>
      <c r="AJ9" s="63"/>
      <c r="AK9" s="202"/>
      <c r="AL9" s="133"/>
      <c r="AM9" s="63"/>
      <c r="AN9" s="63"/>
      <c r="AO9" s="63"/>
      <c r="AP9" s="63"/>
      <c r="AQ9" s="237"/>
      <c r="AR9" s="203">
        <f t="shared" si="2"/>
        <v>10</v>
      </c>
      <c r="AS9" s="204">
        <f t="shared" si="3"/>
        <v>732</v>
      </c>
      <c r="AT9" s="205">
        <f t="shared" si="4"/>
        <v>23</v>
      </c>
      <c r="AU9" s="65">
        <f t="shared" si="5"/>
        <v>1517</v>
      </c>
      <c r="AV9" s="63">
        <f t="shared" si="6"/>
        <v>1</v>
      </c>
      <c r="AW9" s="63">
        <f t="shared" si="7"/>
        <v>22</v>
      </c>
      <c r="AX9" s="63">
        <f t="shared" si="8"/>
        <v>0</v>
      </c>
      <c r="AY9" s="63">
        <f t="shared" si="9"/>
        <v>0</v>
      </c>
      <c r="AZ9" s="63">
        <f t="shared" si="10"/>
        <v>0</v>
      </c>
      <c r="BA9" s="240">
        <v>2</v>
      </c>
    </row>
    <row r="10" spans="1:53" s="1" customFormat="1" ht="13.5">
      <c r="A10" s="208" t="s">
        <v>114</v>
      </c>
      <c r="B10" s="173" t="s">
        <v>41</v>
      </c>
      <c r="C10" s="193" t="s">
        <v>116</v>
      </c>
      <c r="D10" s="198" t="s">
        <v>115</v>
      </c>
      <c r="E10" s="137"/>
      <c r="F10" s="63">
        <v>3</v>
      </c>
      <c r="G10" s="63"/>
      <c r="H10" s="63"/>
      <c r="I10" s="63"/>
      <c r="J10" s="134">
        <f>64+50+60</f>
        <v>174</v>
      </c>
      <c r="K10" s="133"/>
      <c r="L10" s="63">
        <v>7</v>
      </c>
      <c r="M10" s="63"/>
      <c r="N10" s="199"/>
      <c r="O10" s="200"/>
      <c r="P10" s="134">
        <f>50+54+60+58+54+56+62</f>
        <v>394</v>
      </c>
      <c r="Q10" s="137"/>
      <c r="R10" s="63"/>
      <c r="S10" s="63"/>
      <c r="T10" s="63"/>
      <c r="U10" s="63"/>
      <c r="V10" s="130"/>
      <c r="W10" s="64">
        <f t="shared" si="0"/>
        <v>10</v>
      </c>
      <c r="X10" s="65">
        <f t="shared" si="1"/>
        <v>568</v>
      </c>
      <c r="Y10" s="142">
        <v>5</v>
      </c>
      <c r="Z10" s="62">
        <v>1</v>
      </c>
      <c r="AA10" s="63">
        <v>1</v>
      </c>
      <c r="AB10" s="63"/>
      <c r="AC10" s="63"/>
      <c r="AD10" s="63"/>
      <c r="AE10" s="237">
        <f>180+85</f>
        <v>265</v>
      </c>
      <c r="AF10" s="137"/>
      <c r="AG10" s="63">
        <v>4</v>
      </c>
      <c r="AH10" s="63"/>
      <c r="AI10" s="63"/>
      <c r="AJ10" s="63"/>
      <c r="AK10" s="202">
        <f>78+64+52+52</f>
        <v>246</v>
      </c>
      <c r="AL10" s="133"/>
      <c r="AM10" s="63"/>
      <c r="AN10" s="63"/>
      <c r="AO10" s="63"/>
      <c r="AP10" s="63"/>
      <c r="AQ10" s="237"/>
      <c r="AR10" s="203">
        <f t="shared" si="2"/>
        <v>6</v>
      </c>
      <c r="AS10" s="204">
        <f t="shared" si="3"/>
        <v>511</v>
      </c>
      <c r="AT10" s="205">
        <f t="shared" si="4"/>
        <v>16</v>
      </c>
      <c r="AU10" s="65">
        <f t="shared" si="5"/>
        <v>1079</v>
      </c>
      <c r="AV10" s="63">
        <f t="shared" si="6"/>
        <v>1</v>
      </c>
      <c r="AW10" s="63">
        <f t="shared" si="7"/>
        <v>15</v>
      </c>
      <c r="AX10" s="63">
        <f t="shared" si="8"/>
        <v>0</v>
      </c>
      <c r="AY10" s="63">
        <f t="shared" si="9"/>
        <v>0</v>
      </c>
      <c r="AZ10" s="63">
        <f t="shared" si="10"/>
        <v>0</v>
      </c>
      <c r="BA10" s="241">
        <v>3</v>
      </c>
    </row>
    <row r="11" spans="1:53" s="1" customFormat="1" ht="13.5">
      <c r="A11" s="188" t="s">
        <v>96</v>
      </c>
      <c r="B11" s="173" t="s">
        <v>41</v>
      </c>
      <c r="C11" s="159" t="s">
        <v>30</v>
      </c>
      <c r="D11" s="198" t="s">
        <v>35</v>
      </c>
      <c r="E11" s="137">
        <v>1</v>
      </c>
      <c r="F11" s="63">
        <v>2</v>
      </c>
      <c r="G11" s="63"/>
      <c r="H11" s="63"/>
      <c r="I11" s="63"/>
      <c r="J11" s="134">
        <f>156+64+50</f>
        <v>270</v>
      </c>
      <c r="K11" s="133">
        <v>1</v>
      </c>
      <c r="L11" s="63">
        <v>3</v>
      </c>
      <c r="M11" s="63"/>
      <c r="N11" s="39"/>
      <c r="O11" s="73"/>
      <c r="P11" s="134">
        <f>159+54+58+52</f>
        <v>323</v>
      </c>
      <c r="Q11" s="137"/>
      <c r="R11" s="63"/>
      <c r="S11" s="63"/>
      <c r="T11" s="63"/>
      <c r="U11" s="63"/>
      <c r="V11" s="130"/>
      <c r="W11" s="64">
        <f t="shared" si="0"/>
        <v>7</v>
      </c>
      <c r="X11" s="65">
        <f t="shared" si="1"/>
        <v>593</v>
      </c>
      <c r="Y11" s="142">
        <v>3</v>
      </c>
      <c r="Z11" s="71"/>
      <c r="AA11" s="72">
        <v>5</v>
      </c>
      <c r="AB11" s="72"/>
      <c r="AC11" s="72"/>
      <c r="AD11" s="72"/>
      <c r="AE11" s="235">
        <f>94+74+60+57+62</f>
        <v>347</v>
      </c>
      <c r="AF11" s="126"/>
      <c r="AG11" s="72"/>
      <c r="AH11" s="72"/>
      <c r="AI11" s="72"/>
      <c r="AJ11" s="72"/>
      <c r="AK11" s="123"/>
      <c r="AL11" s="118"/>
      <c r="AM11" s="72"/>
      <c r="AN11" s="72"/>
      <c r="AO11" s="72"/>
      <c r="AP11" s="72"/>
      <c r="AQ11" s="235"/>
      <c r="AR11" s="116">
        <f t="shared" si="2"/>
        <v>5</v>
      </c>
      <c r="AS11" s="90">
        <f t="shared" si="3"/>
        <v>347</v>
      </c>
      <c r="AT11" s="81">
        <f t="shared" si="4"/>
        <v>12</v>
      </c>
      <c r="AU11" s="82">
        <f t="shared" si="5"/>
        <v>940</v>
      </c>
      <c r="AV11" s="72">
        <f t="shared" si="6"/>
        <v>2</v>
      </c>
      <c r="AW11" s="72">
        <f t="shared" si="7"/>
        <v>10</v>
      </c>
      <c r="AX11" s="72">
        <f t="shared" si="8"/>
        <v>0</v>
      </c>
      <c r="AY11" s="72">
        <f t="shared" si="9"/>
        <v>0</v>
      </c>
      <c r="AZ11" s="72">
        <f t="shared" si="10"/>
        <v>0</v>
      </c>
      <c r="BA11" s="241">
        <v>4</v>
      </c>
    </row>
    <row r="12" spans="1:53" s="19" customFormat="1" ht="26.25">
      <c r="A12" s="208" t="s">
        <v>49</v>
      </c>
      <c r="B12" s="189" t="s">
        <v>50</v>
      </c>
      <c r="C12" s="159" t="s">
        <v>32</v>
      </c>
      <c r="D12" s="198" t="s">
        <v>35</v>
      </c>
      <c r="E12" s="137">
        <v>2</v>
      </c>
      <c r="F12" s="63"/>
      <c r="G12" s="63"/>
      <c r="H12" s="63"/>
      <c r="I12" s="63"/>
      <c r="J12" s="134">
        <f>183+177</f>
        <v>360</v>
      </c>
      <c r="K12" s="133">
        <v>1</v>
      </c>
      <c r="L12" s="63">
        <v>1</v>
      </c>
      <c r="M12" s="63"/>
      <c r="N12" s="199"/>
      <c r="O12" s="200"/>
      <c r="P12" s="134">
        <f>162+62</f>
        <v>224</v>
      </c>
      <c r="Q12" s="137"/>
      <c r="R12" s="63"/>
      <c r="S12" s="63"/>
      <c r="T12" s="63"/>
      <c r="U12" s="63"/>
      <c r="V12" s="130"/>
      <c r="W12" s="64">
        <f t="shared" si="0"/>
        <v>4</v>
      </c>
      <c r="X12" s="65">
        <f t="shared" si="1"/>
        <v>584</v>
      </c>
      <c r="Y12" s="201">
        <v>4</v>
      </c>
      <c r="Z12" s="62">
        <v>1</v>
      </c>
      <c r="AA12" s="63"/>
      <c r="AB12" s="63"/>
      <c r="AC12" s="63"/>
      <c r="AD12" s="63"/>
      <c r="AE12" s="237">
        <v>168</v>
      </c>
      <c r="AF12" s="137"/>
      <c r="AG12" s="63">
        <v>1</v>
      </c>
      <c r="AH12" s="63"/>
      <c r="AI12" s="63"/>
      <c r="AJ12" s="63"/>
      <c r="AK12" s="202">
        <v>64</v>
      </c>
      <c r="AL12" s="133"/>
      <c r="AM12" s="63"/>
      <c r="AN12" s="63"/>
      <c r="AO12" s="63"/>
      <c r="AP12" s="63"/>
      <c r="AQ12" s="237"/>
      <c r="AR12" s="203">
        <f t="shared" si="2"/>
        <v>2</v>
      </c>
      <c r="AS12" s="204">
        <f t="shared" si="3"/>
        <v>232</v>
      </c>
      <c r="AT12" s="205">
        <f t="shared" si="4"/>
        <v>6</v>
      </c>
      <c r="AU12" s="65">
        <f t="shared" si="5"/>
        <v>816</v>
      </c>
      <c r="AV12" s="63">
        <f t="shared" si="6"/>
        <v>4</v>
      </c>
      <c r="AW12" s="63">
        <f t="shared" si="7"/>
        <v>2</v>
      </c>
      <c r="AX12" s="63">
        <f t="shared" si="8"/>
        <v>0</v>
      </c>
      <c r="AY12" s="63">
        <f t="shared" si="9"/>
        <v>0</v>
      </c>
      <c r="AZ12" s="63">
        <f t="shared" si="10"/>
        <v>0</v>
      </c>
      <c r="BA12" s="240">
        <v>5</v>
      </c>
    </row>
    <row r="13" spans="1:53" s="1" customFormat="1" ht="13.5">
      <c r="A13" s="188">
        <v>1</v>
      </c>
      <c r="B13" s="164"/>
      <c r="C13" s="159" t="s">
        <v>40</v>
      </c>
      <c r="D13" s="198" t="s">
        <v>36</v>
      </c>
      <c r="E13" s="137">
        <v>1</v>
      </c>
      <c r="F13" s="63">
        <v>4</v>
      </c>
      <c r="G13" s="63"/>
      <c r="H13" s="63"/>
      <c r="I13" s="63"/>
      <c r="J13" s="134">
        <f>51+96+76+234+62</f>
        <v>519</v>
      </c>
      <c r="K13" s="133"/>
      <c r="L13" s="63"/>
      <c r="M13" s="63"/>
      <c r="N13" s="199"/>
      <c r="O13" s="200"/>
      <c r="P13" s="134"/>
      <c r="Q13" s="137"/>
      <c r="R13" s="63"/>
      <c r="S13" s="63"/>
      <c r="T13" s="63"/>
      <c r="U13" s="63"/>
      <c r="V13" s="130"/>
      <c r="W13" s="64">
        <f t="shared" si="0"/>
        <v>5</v>
      </c>
      <c r="X13" s="65">
        <f t="shared" si="1"/>
        <v>519</v>
      </c>
      <c r="Y13" s="201">
        <v>7</v>
      </c>
      <c r="Z13" s="62">
        <v>1</v>
      </c>
      <c r="AA13" s="63">
        <v>2</v>
      </c>
      <c r="AB13" s="63"/>
      <c r="AC13" s="63"/>
      <c r="AD13" s="63"/>
      <c r="AE13" s="134">
        <f>178.5+55+59</f>
        <v>292.5</v>
      </c>
      <c r="AF13" s="137"/>
      <c r="AG13" s="63"/>
      <c r="AH13" s="63"/>
      <c r="AI13" s="63"/>
      <c r="AJ13" s="63"/>
      <c r="AK13" s="202"/>
      <c r="AL13" s="133"/>
      <c r="AM13" s="63"/>
      <c r="AN13" s="63"/>
      <c r="AO13" s="63"/>
      <c r="AP13" s="63"/>
      <c r="AQ13" s="202"/>
      <c r="AR13" s="203">
        <f t="shared" si="2"/>
        <v>3</v>
      </c>
      <c r="AS13" s="204">
        <f t="shared" si="3"/>
        <v>292.5</v>
      </c>
      <c r="AT13" s="205">
        <f t="shared" si="4"/>
        <v>8</v>
      </c>
      <c r="AU13" s="65">
        <f t="shared" si="5"/>
        <v>811.5</v>
      </c>
      <c r="AV13" s="63">
        <f t="shared" si="6"/>
        <v>2</v>
      </c>
      <c r="AW13" s="63">
        <f t="shared" si="7"/>
        <v>6</v>
      </c>
      <c r="AX13" s="63">
        <f t="shared" si="8"/>
        <v>0</v>
      </c>
      <c r="AY13" s="63">
        <f t="shared" si="9"/>
        <v>0</v>
      </c>
      <c r="AZ13" s="63">
        <f t="shared" si="10"/>
        <v>0</v>
      </c>
      <c r="BA13" s="241">
        <v>6</v>
      </c>
    </row>
    <row r="14" spans="1:53" s="19" customFormat="1" ht="13.5">
      <c r="A14" s="208" t="s">
        <v>76</v>
      </c>
      <c r="B14" s="194"/>
      <c r="C14" s="167" t="s">
        <v>77</v>
      </c>
      <c r="D14" s="198" t="s">
        <v>78</v>
      </c>
      <c r="E14" s="137"/>
      <c r="F14" s="63"/>
      <c r="G14" s="63"/>
      <c r="H14" s="63"/>
      <c r="I14" s="63"/>
      <c r="J14" s="134"/>
      <c r="K14" s="133"/>
      <c r="L14" s="63">
        <v>4</v>
      </c>
      <c r="M14" s="63"/>
      <c r="N14" s="199"/>
      <c r="O14" s="200"/>
      <c r="P14" s="134">
        <f>62+56+58+50</f>
        <v>226</v>
      </c>
      <c r="Q14" s="137"/>
      <c r="R14" s="63"/>
      <c r="S14" s="63"/>
      <c r="T14" s="63"/>
      <c r="U14" s="63"/>
      <c r="V14" s="130"/>
      <c r="W14" s="64">
        <f t="shared" si="0"/>
        <v>4</v>
      </c>
      <c r="X14" s="65">
        <f t="shared" si="1"/>
        <v>226</v>
      </c>
      <c r="Y14" s="201">
        <v>13</v>
      </c>
      <c r="Z14" s="62">
        <v>1</v>
      </c>
      <c r="AA14" s="63">
        <v>6</v>
      </c>
      <c r="AB14" s="63"/>
      <c r="AC14" s="63"/>
      <c r="AD14" s="63"/>
      <c r="AE14" s="237">
        <f>64+66+56+61+58+189+73</f>
        <v>567</v>
      </c>
      <c r="AF14" s="137"/>
      <c r="AG14" s="63"/>
      <c r="AH14" s="63"/>
      <c r="AI14" s="63"/>
      <c r="AJ14" s="63"/>
      <c r="AK14" s="202"/>
      <c r="AL14" s="133"/>
      <c r="AM14" s="63"/>
      <c r="AN14" s="63"/>
      <c r="AO14" s="63"/>
      <c r="AP14" s="63"/>
      <c r="AQ14" s="237"/>
      <c r="AR14" s="203">
        <f t="shared" si="2"/>
        <v>7</v>
      </c>
      <c r="AS14" s="204">
        <f t="shared" si="3"/>
        <v>567</v>
      </c>
      <c r="AT14" s="205">
        <f t="shared" si="4"/>
        <v>11</v>
      </c>
      <c r="AU14" s="65">
        <f t="shared" si="5"/>
        <v>793</v>
      </c>
      <c r="AV14" s="63">
        <f t="shared" si="6"/>
        <v>1</v>
      </c>
      <c r="AW14" s="63">
        <f t="shared" si="7"/>
        <v>10</v>
      </c>
      <c r="AX14" s="63">
        <f t="shared" si="8"/>
        <v>0</v>
      </c>
      <c r="AY14" s="63">
        <f t="shared" si="9"/>
        <v>0</v>
      </c>
      <c r="AZ14" s="63">
        <f t="shared" si="10"/>
        <v>0</v>
      </c>
      <c r="BA14" s="240">
        <v>7</v>
      </c>
    </row>
    <row r="15" spans="1:53" s="1" customFormat="1" ht="13.5">
      <c r="A15" s="188" t="s">
        <v>73</v>
      </c>
      <c r="B15" s="194"/>
      <c r="C15" s="167" t="s">
        <v>105</v>
      </c>
      <c r="D15" s="198" t="s">
        <v>106</v>
      </c>
      <c r="E15" s="137">
        <v>1</v>
      </c>
      <c r="F15" s="63">
        <v>5</v>
      </c>
      <c r="G15" s="63"/>
      <c r="H15" s="63"/>
      <c r="I15" s="63"/>
      <c r="J15" s="134">
        <f>86+57+174+84+71+83</f>
        <v>555</v>
      </c>
      <c r="K15" s="133"/>
      <c r="L15" s="63"/>
      <c r="M15" s="63"/>
      <c r="N15" s="39"/>
      <c r="O15" s="73"/>
      <c r="P15" s="134"/>
      <c r="Q15" s="137"/>
      <c r="R15" s="63"/>
      <c r="S15" s="63"/>
      <c r="T15" s="63"/>
      <c r="U15" s="63"/>
      <c r="V15" s="130"/>
      <c r="W15" s="64">
        <f t="shared" si="0"/>
        <v>6</v>
      </c>
      <c r="X15" s="65">
        <f t="shared" si="1"/>
        <v>555</v>
      </c>
      <c r="Y15" s="142">
        <v>6</v>
      </c>
      <c r="Z15" s="71"/>
      <c r="AA15" s="72"/>
      <c r="AB15" s="72"/>
      <c r="AC15" s="72"/>
      <c r="AD15" s="72"/>
      <c r="AE15" s="235"/>
      <c r="AF15" s="126"/>
      <c r="AG15" s="72">
        <v>1</v>
      </c>
      <c r="AH15" s="72"/>
      <c r="AI15" s="72"/>
      <c r="AJ15" s="72"/>
      <c r="AK15" s="123">
        <v>98</v>
      </c>
      <c r="AL15" s="118"/>
      <c r="AM15" s="72"/>
      <c r="AN15" s="72"/>
      <c r="AO15" s="72"/>
      <c r="AP15" s="72"/>
      <c r="AQ15" s="235"/>
      <c r="AR15" s="116">
        <f t="shared" si="2"/>
        <v>1</v>
      </c>
      <c r="AS15" s="90">
        <f t="shared" si="3"/>
        <v>98</v>
      </c>
      <c r="AT15" s="81">
        <f t="shared" si="4"/>
        <v>7</v>
      </c>
      <c r="AU15" s="82">
        <f t="shared" si="5"/>
        <v>653</v>
      </c>
      <c r="AV15" s="72">
        <f t="shared" si="6"/>
        <v>1</v>
      </c>
      <c r="AW15" s="72">
        <f t="shared" si="7"/>
        <v>6</v>
      </c>
      <c r="AX15" s="72">
        <f t="shared" si="8"/>
        <v>0</v>
      </c>
      <c r="AY15" s="72">
        <f t="shared" si="9"/>
        <v>0</v>
      </c>
      <c r="AZ15" s="72">
        <f t="shared" si="10"/>
        <v>0</v>
      </c>
      <c r="BA15" s="241">
        <v>8</v>
      </c>
    </row>
    <row r="16" spans="1:53" s="1" customFormat="1" ht="13.5">
      <c r="A16" s="188" t="s">
        <v>61</v>
      </c>
      <c r="B16" s="139"/>
      <c r="C16" s="92" t="s">
        <v>62</v>
      </c>
      <c r="D16" s="197" t="s">
        <v>63</v>
      </c>
      <c r="E16" s="137">
        <v>1</v>
      </c>
      <c r="F16" s="63"/>
      <c r="G16" s="63"/>
      <c r="H16" s="63"/>
      <c r="I16" s="63"/>
      <c r="J16" s="134">
        <v>174</v>
      </c>
      <c r="K16" s="133"/>
      <c r="L16" s="63"/>
      <c r="M16" s="63"/>
      <c r="N16" s="39"/>
      <c r="O16" s="73"/>
      <c r="P16" s="134"/>
      <c r="Q16" s="137"/>
      <c r="R16" s="63"/>
      <c r="S16" s="63"/>
      <c r="T16" s="63"/>
      <c r="U16" s="63"/>
      <c r="V16" s="130"/>
      <c r="W16" s="64">
        <f t="shared" si="0"/>
        <v>1</v>
      </c>
      <c r="X16" s="65">
        <f t="shared" si="1"/>
        <v>174</v>
      </c>
      <c r="Y16" s="142">
        <v>18</v>
      </c>
      <c r="Z16" s="71">
        <v>2</v>
      </c>
      <c r="AA16" s="72">
        <v>2</v>
      </c>
      <c r="AB16" s="72"/>
      <c r="AC16" s="72"/>
      <c r="AD16" s="72"/>
      <c r="AE16" s="235">
        <f>150+169.5+68+55</f>
        <v>442.5</v>
      </c>
      <c r="AF16" s="126"/>
      <c r="AG16" s="72"/>
      <c r="AH16" s="72"/>
      <c r="AI16" s="72"/>
      <c r="AJ16" s="72"/>
      <c r="AK16" s="123"/>
      <c r="AL16" s="118"/>
      <c r="AM16" s="72"/>
      <c r="AN16" s="72"/>
      <c r="AO16" s="72"/>
      <c r="AP16" s="72"/>
      <c r="AQ16" s="235"/>
      <c r="AR16" s="116">
        <f t="shared" si="2"/>
        <v>4</v>
      </c>
      <c r="AS16" s="90">
        <f t="shared" si="3"/>
        <v>442.5</v>
      </c>
      <c r="AT16" s="81">
        <f t="shared" si="4"/>
        <v>5</v>
      </c>
      <c r="AU16" s="82">
        <f t="shared" si="5"/>
        <v>616.5</v>
      </c>
      <c r="AV16" s="72">
        <f t="shared" si="6"/>
        <v>3</v>
      </c>
      <c r="AW16" s="72">
        <f t="shared" si="7"/>
        <v>2</v>
      </c>
      <c r="AX16" s="72">
        <f t="shared" si="8"/>
        <v>0</v>
      </c>
      <c r="AY16" s="72">
        <f t="shared" si="9"/>
        <v>0</v>
      </c>
      <c r="AZ16" s="72">
        <f t="shared" si="10"/>
        <v>0</v>
      </c>
      <c r="BA16" s="241">
        <v>9</v>
      </c>
    </row>
    <row r="17" spans="1:53" s="1" customFormat="1" ht="13.5">
      <c r="A17" s="188" t="s">
        <v>86</v>
      </c>
      <c r="B17" s="194"/>
      <c r="C17" s="167" t="s">
        <v>87</v>
      </c>
      <c r="D17" s="198" t="s">
        <v>35</v>
      </c>
      <c r="E17" s="137">
        <v>1</v>
      </c>
      <c r="F17" s="63">
        <v>1</v>
      </c>
      <c r="G17" s="63"/>
      <c r="H17" s="63"/>
      <c r="I17" s="63"/>
      <c r="J17" s="134">
        <f>201+58</f>
        <v>259</v>
      </c>
      <c r="K17" s="133"/>
      <c r="L17" s="63"/>
      <c r="M17" s="63"/>
      <c r="N17" s="39"/>
      <c r="O17" s="73"/>
      <c r="P17" s="134"/>
      <c r="Q17" s="137"/>
      <c r="R17" s="63"/>
      <c r="S17" s="63"/>
      <c r="T17" s="63"/>
      <c r="U17" s="63"/>
      <c r="V17" s="130"/>
      <c r="W17" s="64">
        <f t="shared" si="0"/>
        <v>2</v>
      </c>
      <c r="X17" s="65">
        <f t="shared" si="1"/>
        <v>259</v>
      </c>
      <c r="Y17" s="142">
        <v>11</v>
      </c>
      <c r="Z17" s="71">
        <v>1</v>
      </c>
      <c r="AA17" s="72"/>
      <c r="AB17" s="72"/>
      <c r="AC17" s="72"/>
      <c r="AD17" s="72"/>
      <c r="AE17" s="235">
        <v>171</v>
      </c>
      <c r="AF17" s="126"/>
      <c r="AG17" s="72"/>
      <c r="AH17" s="72"/>
      <c r="AI17" s="72"/>
      <c r="AJ17" s="72"/>
      <c r="AK17" s="123"/>
      <c r="AL17" s="118">
        <v>1</v>
      </c>
      <c r="AM17" s="72"/>
      <c r="AN17" s="72"/>
      <c r="AO17" s="72"/>
      <c r="AP17" s="72"/>
      <c r="AQ17" s="235">
        <v>180</v>
      </c>
      <c r="AR17" s="116">
        <f t="shared" si="2"/>
        <v>2</v>
      </c>
      <c r="AS17" s="90">
        <f t="shared" si="3"/>
        <v>351</v>
      </c>
      <c r="AT17" s="81">
        <f t="shared" si="4"/>
        <v>4</v>
      </c>
      <c r="AU17" s="82">
        <f t="shared" si="5"/>
        <v>610</v>
      </c>
      <c r="AV17" s="72">
        <f t="shared" si="6"/>
        <v>3</v>
      </c>
      <c r="AW17" s="72">
        <f t="shared" si="7"/>
        <v>1</v>
      </c>
      <c r="AX17" s="72">
        <f t="shared" si="8"/>
        <v>0</v>
      </c>
      <c r="AY17" s="72">
        <f t="shared" si="9"/>
        <v>0</v>
      </c>
      <c r="AZ17" s="72">
        <f t="shared" si="10"/>
        <v>0</v>
      </c>
      <c r="BA17" s="241">
        <v>10</v>
      </c>
    </row>
    <row r="18" spans="1:53" s="1" customFormat="1" ht="13.5">
      <c r="A18" s="188" t="s">
        <v>95</v>
      </c>
      <c r="B18" s="194"/>
      <c r="C18" s="159" t="s">
        <v>43</v>
      </c>
      <c r="D18" s="197" t="s">
        <v>44</v>
      </c>
      <c r="E18" s="137"/>
      <c r="F18" s="63"/>
      <c r="G18" s="63"/>
      <c r="H18" s="63"/>
      <c r="I18" s="63"/>
      <c r="J18" s="134"/>
      <c r="K18" s="133">
        <v>1</v>
      </c>
      <c r="L18" s="63"/>
      <c r="M18" s="63"/>
      <c r="N18" s="39"/>
      <c r="O18" s="73"/>
      <c r="P18" s="134">
        <v>168</v>
      </c>
      <c r="Q18" s="137"/>
      <c r="R18" s="63">
        <v>1</v>
      </c>
      <c r="S18" s="63"/>
      <c r="T18" s="63"/>
      <c r="U18" s="63"/>
      <c r="V18" s="130">
        <v>54</v>
      </c>
      <c r="W18" s="64">
        <f t="shared" si="0"/>
        <v>2</v>
      </c>
      <c r="X18" s="65">
        <f t="shared" si="1"/>
        <v>222</v>
      </c>
      <c r="Y18" s="142">
        <v>14</v>
      </c>
      <c r="Z18" s="71"/>
      <c r="AA18" s="72"/>
      <c r="AB18" s="72"/>
      <c r="AC18" s="72"/>
      <c r="AD18" s="72"/>
      <c r="AE18" s="235"/>
      <c r="AF18" s="126"/>
      <c r="AG18" s="72"/>
      <c r="AH18" s="72"/>
      <c r="AI18" s="72"/>
      <c r="AJ18" s="72"/>
      <c r="AK18" s="123"/>
      <c r="AL18" s="118">
        <v>2</v>
      </c>
      <c r="AM18" s="72"/>
      <c r="AN18" s="72"/>
      <c r="AO18" s="72"/>
      <c r="AP18" s="72"/>
      <c r="AQ18" s="235">
        <f>190.5+150</f>
        <v>340.5</v>
      </c>
      <c r="AR18" s="116">
        <f t="shared" si="2"/>
        <v>2</v>
      </c>
      <c r="AS18" s="90">
        <f t="shared" si="3"/>
        <v>340.5</v>
      </c>
      <c r="AT18" s="81">
        <f t="shared" si="4"/>
        <v>4</v>
      </c>
      <c r="AU18" s="82">
        <f t="shared" si="5"/>
        <v>562.5</v>
      </c>
      <c r="AV18" s="72">
        <f t="shared" si="6"/>
        <v>3</v>
      </c>
      <c r="AW18" s="72">
        <f t="shared" si="7"/>
        <v>1</v>
      </c>
      <c r="AX18" s="72">
        <f t="shared" si="8"/>
        <v>0</v>
      </c>
      <c r="AY18" s="72">
        <f t="shared" si="9"/>
        <v>0</v>
      </c>
      <c r="AZ18" s="72">
        <f t="shared" si="10"/>
        <v>0</v>
      </c>
      <c r="BA18" s="241">
        <v>11</v>
      </c>
    </row>
    <row r="19" spans="1:53" s="19" customFormat="1" ht="13.5">
      <c r="A19" s="188" t="s">
        <v>55</v>
      </c>
      <c r="B19" s="139"/>
      <c r="C19" s="92" t="s">
        <v>56</v>
      </c>
      <c r="D19" s="197" t="s">
        <v>57</v>
      </c>
      <c r="E19" s="137"/>
      <c r="F19" s="63"/>
      <c r="G19" s="63"/>
      <c r="H19" s="63"/>
      <c r="I19" s="63"/>
      <c r="J19" s="134"/>
      <c r="K19" s="133"/>
      <c r="L19" s="63"/>
      <c r="M19" s="63"/>
      <c r="N19" s="39"/>
      <c r="O19" s="73"/>
      <c r="P19" s="134"/>
      <c r="Q19" s="137">
        <v>1</v>
      </c>
      <c r="R19" s="63">
        <v>2</v>
      </c>
      <c r="S19" s="63"/>
      <c r="T19" s="63"/>
      <c r="U19" s="63"/>
      <c r="V19" s="130">
        <f>154.5+54+94</f>
        <v>302.5</v>
      </c>
      <c r="W19" s="64">
        <f t="shared" si="0"/>
        <v>3</v>
      </c>
      <c r="X19" s="65">
        <f t="shared" si="1"/>
        <v>302.5</v>
      </c>
      <c r="Y19" s="142">
        <v>10</v>
      </c>
      <c r="Z19" s="71"/>
      <c r="AA19" s="72"/>
      <c r="AB19" s="72"/>
      <c r="AC19" s="72"/>
      <c r="AD19" s="72"/>
      <c r="AE19" s="235"/>
      <c r="AF19" s="126"/>
      <c r="AG19" s="72">
        <v>2</v>
      </c>
      <c r="AH19" s="72"/>
      <c r="AI19" s="72"/>
      <c r="AJ19" s="72"/>
      <c r="AK19" s="123">
        <f>62+94</f>
        <v>156</v>
      </c>
      <c r="AL19" s="118"/>
      <c r="AM19" s="72">
        <v>1</v>
      </c>
      <c r="AN19" s="72"/>
      <c r="AO19" s="72"/>
      <c r="AP19" s="72"/>
      <c r="AQ19" s="235">
        <v>90</v>
      </c>
      <c r="AR19" s="116">
        <f t="shared" si="2"/>
        <v>3</v>
      </c>
      <c r="AS19" s="90">
        <f t="shared" si="3"/>
        <v>246</v>
      </c>
      <c r="AT19" s="81">
        <f t="shared" si="4"/>
        <v>6</v>
      </c>
      <c r="AU19" s="82">
        <f t="shared" si="5"/>
        <v>548.5</v>
      </c>
      <c r="AV19" s="72">
        <f t="shared" si="6"/>
        <v>1</v>
      </c>
      <c r="AW19" s="72">
        <f t="shared" si="7"/>
        <v>5</v>
      </c>
      <c r="AX19" s="72">
        <f t="shared" si="8"/>
        <v>0</v>
      </c>
      <c r="AY19" s="72">
        <f t="shared" si="9"/>
        <v>0</v>
      </c>
      <c r="AZ19" s="72">
        <f t="shared" si="10"/>
        <v>0</v>
      </c>
      <c r="BA19" s="241">
        <v>12</v>
      </c>
    </row>
    <row r="20" spans="1:53" s="19" customFormat="1" ht="26.25">
      <c r="A20" s="208" t="s">
        <v>47</v>
      </c>
      <c r="B20" s="189" t="s">
        <v>48</v>
      </c>
      <c r="C20" s="159" t="s">
        <v>27</v>
      </c>
      <c r="D20" s="198" t="s">
        <v>35</v>
      </c>
      <c r="E20" s="137"/>
      <c r="F20" s="63"/>
      <c r="G20" s="63"/>
      <c r="H20" s="63"/>
      <c r="I20" s="63"/>
      <c r="J20" s="134"/>
      <c r="K20" s="133"/>
      <c r="L20" s="63">
        <v>2</v>
      </c>
      <c r="M20" s="63"/>
      <c r="N20" s="199"/>
      <c r="O20" s="200"/>
      <c r="P20" s="134">
        <f>68+76</f>
        <v>144</v>
      </c>
      <c r="Q20" s="137">
        <v>2</v>
      </c>
      <c r="R20" s="63"/>
      <c r="S20" s="63"/>
      <c r="T20" s="63"/>
      <c r="U20" s="63"/>
      <c r="V20" s="130">
        <f>159+165</f>
        <v>324</v>
      </c>
      <c r="W20" s="64">
        <f t="shared" si="0"/>
        <v>4</v>
      </c>
      <c r="X20" s="65">
        <f t="shared" si="1"/>
        <v>468</v>
      </c>
      <c r="Y20" s="201">
        <v>8</v>
      </c>
      <c r="Z20" s="62"/>
      <c r="AA20" s="63"/>
      <c r="AB20" s="63"/>
      <c r="AC20" s="63"/>
      <c r="AD20" s="63"/>
      <c r="AE20" s="134"/>
      <c r="AF20" s="137"/>
      <c r="AG20" s="63">
        <v>1</v>
      </c>
      <c r="AH20" s="63"/>
      <c r="AI20" s="63"/>
      <c r="AJ20" s="63"/>
      <c r="AK20" s="202">
        <v>63</v>
      </c>
      <c r="AL20" s="133"/>
      <c r="AM20" s="63"/>
      <c r="AN20" s="63"/>
      <c r="AO20" s="63"/>
      <c r="AP20" s="63"/>
      <c r="AQ20" s="237"/>
      <c r="AR20" s="203">
        <f t="shared" si="2"/>
        <v>1</v>
      </c>
      <c r="AS20" s="204">
        <f t="shared" si="3"/>
        <v>63</v>
      </c>
      <c r="AT20" s="205">
        <f t="shared" si="4"/>
        <v>5</v>
      </c>
      <c r="AU20" s="65">
        <f t="shared" si="5"/>
        <v>531</v>
      </c>
      <c r="AV20" s="63">
        <f t="shared" si="6"/>
        <v>2</v>
      </c>
      <c r="AW20" s="63">
        <f t="shared" si="7"/>
        <v>3</v>
      </c>
      <c r="AX20" s="63">
        <f t="shared" si="8"/>
        <v>0</v>
      </c>
      <c r="AY20" s="63">
        <f t="shared" si="9"/>
        <v>0</v>
      </c>
      <c r="AZ20" s="63">
        <f t="shared" si="10"/>
        <v>0</v>
      </c>
      <c r="BA20" s="240">
        <v>13</v>
      </c>
    </row>
    <row r="21" spans="1:53" s="19" customFormat="1" ht="13.5">
      <c r="A21" s="188" t="s">
        <v>72</v>
      </c>
      <c r="B21" s="173" t="s">
        <v>34</v>
      </c>
      <c r="C21" s="159" t="s">
        <v>31</v>
      </c>
      <c r="D21" s="197" t="s">
        <v>35</v>
      </c>
      <c r="E21" s="137"/>
      <c r="F21" s="63"/>
      <c r="G21" s="63"/>
      <c r="H21" s="63"/>
      <c r="I21" s="63"/>
      <c r="J21" s="134"/>
      <c r="K21" s="133"/>
      <c r="L21" s="63"/>
      <c r="M21" s="63"/>
      <c r="N21" s="39"/>
      <c r="O21" s="73"/>
      <c r="P21" s="134"/>
      <c r="Q21" s="137"/>
      <c r="R21" s="63">
        <v>1</v>
      </c>
      <c r="S21" s="63"/>
      <c r="T21" s="63"/>
      <c r="U21" s="63"/>
      <c r="V21" s="130">
        <v>56</v>
      </c>
      <c r="W21" s="64">
        <f t="shared" si="0"/>
        <v>1</v>
      </c>
      <c r="X21" s="65">
        <f t="shared" si="1"/>
        <v>56</v>
      </c>
      <c r="Y21" s="142">
        <v>26</v>
      </c>
      <c r="Z21" s="71"/>
      <c r="AA21" s="72"/>
      <c r="AB21" s="72"/>
      <c r="AC21" s="72"/>
      <c r="AD21" s="72"/>
      <c r="AE21" s="235"/>
      <c r="AF21" s="126"/>
      <c r="AG21" s="72"/>
      <c r="AH21" s="72"/>
      <c r="AI21" s="72"/>
      <c r="AJ21" s="72"/>
      <c r="AK21" s="123"/>
      <c r="AL21" s="118">
        <v>2</v>
      </c>
      <c r="AM21" s="72">
        <v>2</v>
      </c>
      <c r="AN21" s="72"/>
      <c r="AO21" s="72"/>
      <c r="AP21" s="72"/>
      <c r="AQ21" s="235">
        <f>52+50+162+154.5</f>
        <v>418.5</v>
      </c>
      <c r="AR21" s="116">
        <f t="shared" si="2"/>
        <v>4</v>
      </c>
      <c r="AS21" s="90">
        <f t="shared" si="3"/>
        <v>418.5</v>
      </c>
      <c r="AT21" s="81">
        <f t="shared" si="4"/>
        <v>5</v>
      </c>
      <c r="AU21" s="82">
        <f t="shared" si="5"/>
        <v>474.5</v>
      </c>
      <c r="AV21" s="72">
        <f t="shared" si="6"/>
        <v>2</v>
      </c>
      <c r="AW21" s="72">
        <f t="shared" si="7"/>
        <v>3</v>
      </c>
      <c r="AX21" s="72">
        <f t="shared" si="8"/>
        <v>0</v>
      </c>
      <c r="AY21" s="72">
        <f t="shared" si="9"/>
        <v>0</v>
      </c>
      <c r="AZ21" s="72">
        <f t="shared" si="10"/>
        <v>0</v>
      </c>
      <c r="BA21" s="241">
        <v>14</v>
      </c>
    </row>
    <row r="22" spans="1:53" s="19" customFormat="1" ht="13.5">
      <c r="A22" s="188" t="s">
        <v>110</v>
      </c>
      <c r="B22" s="192" t="s">
        <v>108</v>
      </c>
      <c r="C22" s="140" t="s">
        <v>111</v>
      </c>
      <c r="D22" s="198" t="s">
        <v>36</v>
      </c>
      <c r="E22" s="137">
        <v>2</v>
      </c>
      <c r="F22" s="63"/>
      <c r="G22" s="63"/>
      <c r="H22" s="63"/>
      <c r="I22" s="63"/>
      <c r="J22" s="134">
        <f>157.5+204</f>
        <v>361.5</v>
      </c>
      <c r="K22" s="133"/>
      <c r="L22" s="63"/>
      <c r="M22" s="63"/>
      <c r="N22" s="199"/>
      <c r="O22" s="200"/>
      <c r="P22" s="134"/>
      <c r="Q22" s="137"/>
      <c r="R22" s="63"/>
      <c r="S22" s="63"/>
      <c r="T22" s="63"/>
      <c r="U22" s="63"/>
      <c r="V22" s="130"/>
      <c r="W22" s="64">
        <f t="shared" si="0"/>
        <v>2</v>
      </c>
      <c r="X22" s="65">
        <f t="shared" si="1"/>
        <v>361.5</v>
      </c>
      <c r="Y22" s="142">
        <v>9</v>
      </c>
      <c r="Z22" s="62"/>
      <c r="AA22" s="63">
        <v>1</v>
      </c>
      <c r="AB22" s="63"/>
      <c r="AC22" s="63"/>
      <c r="AD22" s="63"/>
      <c r="AE22" s="237">
        <v>56</v>
      </c>
      <c r="AF22" s="137"/>
      <c r="AG22" s="63"/>
      <c r="AH22" s="63"/>
      <c r="AI22" s="63"/>
      <c r="AJ22" s="63"/>
      <c r="AK22" s="202"/>
      <c r="AL22" s="133"/>
      <c r="AM22" s="63"/>
      <c r="AN22" s="63"/>
      <c r="AO22" s="63"/>
      <c r="AP22" s="63"/>
      <c r="AQ22" s="237"/>
      <c r="AR22" s="203">
        <f t="shared" si="2"/>
        <v>1</v>
      </c>
      <c r="AS22" s="204">
        <f t="shared" si="3"/>
        <v>56</v>
      </c>
      <c r="AT22" s="205">
        <f t="shared" si="4"/>
        <v>3</v>
      </c>
      <c r="AU22" s="65">
        <f t="shared" si="5"/>
        <v>417.5</v>
      </c>
      <c r="AV22" s="63">
        <f t="shared" si="6"/>
        <v>2</v>
      </c>
      <c r="AW22" s="63">
        <f t="shared" si="7"/>
        <v>1</v>
      </c>
      <c r="AX22" s="63">
        <f t="shared" si="8"/>
        <v>0</v>
      </c>
      <c r="AY22" s="63">
        <f t="shared" si="9"/>
        <v>0</v>
      </c>
      <c r="AZ22" s="63">
        <f t="shared" si="10"/>
        <v>0</v>
      </c>
      <c r="BA22" s="241">
        <v>15</v>
      </c>
    </row>
    <row r="23" spans="1:53" s="19" customFormat="1" ht="13.5">
      <c r="A23" s="188" t="s">
        <v>101</v>
      </c>
      <c r="B23" s="173" t="s">
        <v>42</v>
      </c>
      <c r="C23" s="159" t="s">
        <v>33</v>
      </c>
      <c r="D23" s="197" t="s">
        <v>37</v>
      </c>
      <c r="E23" s="137">
        <v>1</v>
      </c>
      <c r="F23" s="63">
        <v>1</v>
      </c>
      <c r="G23" s="63"/>
      <c r="H23" s="63"/>
      <c r="I23" s="63"/>
      <c r="J23" s="134">
        <f>159+52</f>
        <v>211</v>
      </c>
      <c r="K23" s="133"/>
      <c r="L23" s="63"/>
      <c r="M23" s="63"/>
      <c r="N23" s="39"/>
      <c r="O23" s="73"/>
      <c r="P23" s="134"/>
      <c r="Q23" s="137"/>
      <c r="R23" s="63"/>
      <c r="S23" s="63"/>
      <c r="T23" s="63"/>
      <c r="U23" s="63"/>
      <c r="V23" s="130"/>
      <c r="W23" s="64">
        <f t="shared" si="0"/>
        <v>2</v>
      </c>
      <c r="X23" s="65">
        <f t="shared" si="1"/>
        <v>211</v>
      </c>
      <c r="Y23" s="142">
        <v>15</v>
      </c>
      <c r="Z23" s="71"/>
      <c r="AA23" s="72">
        <v>3</v>
      </c>
      <c r="AB23" s="72"/>
      <c r="AC23" s="72"/>
      <c r="AD23" s="72"/>
      <c r="AE23" s="235">
        <f>55+70+57</f>
        <v>182</v>
      </c>
      <c r="AF23" s="126"/>
      <c r="AG23" s="72"/>
      <c r="AH23" s="72"/>
      <c r="AI23" s="72"/>
      <c r="AJ23" s="72"/>
      <c r="AK23" s="123"/>
      <c r="AL23" s="118"/>
      <c r="AM23" s="72"/>
      <c r="AN23" s="72"/>
      <c r="AO23" s="72"/>
      <c r="AP23" s="72"/>
      <c r="AQ23" s="235"/>
      <c r="AR23" s="116">
        <f t="shared" si="2"/>
        <v>3</v>
      </c>
      <c r="AS23" s="90">
        <f t="shared" si="3"/>
        <v>182</v>
      </c>
      <c r="AT23" s="81">
        <f t="shared" si="4"/>
        <v>5</v>
      </c>
      <c r="AU23" s="82">
        <f t="shared" si="5"/>
        <v>393</v>
      </c>
      <c r="AV23" s="72">
        <f t="shared" si="6"/>
        <v>1</v>
      </c>
      <c r="AW23" s="72">
        <f t="shared" si="7"/>
        <v>4</v>
      </c>
      <c r="AX23" s="72">
        <f t="shared" si="8"/>
        <v>0</v>
      </c>
      <c r="AY23" s="72">
        <f t="shared" si="9"/>
        <v>0</v>
      </c>
      <c r="AZ23" s="72">
        <f t="shared" si="10"/>
        <v>0</v>
      </c>
      <c r="BA23" s="241">
        <v>16</v>
      </c>
    </row>
    <row r="24" spans="1:53" s="19" customFormat="1" ht="13.5">
      <c r="A24" s="188" t="s">
        <v>64</v>
      </c>
      <c r="B24" s="173" t="s">
        <v>39</v>
      </c>
      <c r="C24" s="159" t="s">
        <v>28</v>
      </c>
      <c r="D24" s="197" t="s">
        <v>35</v>
      </c>
      <c r="E24" s="137"/>
      <c r="F24" s="63"/>
      <c r="G24" s="63"/>
      <c r="H24" s="63"/>
      <c r="I24" s="63"/>
      <c r="J24" s="134"/>
      <c r="K24" s="133"/>
      <c r="L24" s="63"/>
      <c r="M24" s="63"/>
      <c r="N24" s="39"/>
      <c r="O24" s="73"/>
      <c r="P24" s="134"/>
      <c r="Q24" s="137">
        <v>1</v>
      </c>
      <c r="R24" s="63"/>
      <c r="S24" s="63"/>
      <c r="T24" s="63"/>
      <c r="U24" s="63"/>
      <c r="V24" s="130">
        <v>252</v>
      </c>
      <c r="W24" s="64">
        <f t="shared" si="0"/>
        <v>1</v>
      </c>
      <c r="X24" s="65">
        <f t="shared" si="1"/>
        <v>252</v>
      </c>
      <c r="Y24" s="142">
        <v>12</v>
      </c>
      <c r="Z24" s="71"/>
      <c r="AA24" s="72"/>
      <c r="AB24" s="72"/>
      <c r="AC24" s="72"/>
      <c r="AD24" s="72"/>
      <c r="AE24" s="235"/>
      <c r="AF24" s="126"/>
      <c r="AG24" s="72">
        <v>1</v>
      </c>
      <c r="AH24" s="72"/>
      <c r="AI24" s="72"/>
      <c r="AJ24" s="72"/>
      <c r="AK24" s="123">
        <v>52</v>
      </c>
      <c r="AL24" s="118"/>
      <c r="AM24" s="72">
        <v>1</v>
      </c>
      <c r="AN24" s="72"/>
      <c r="AO24" s="72"/>
      <c r="AP24" s="72"/>
      <c r="AQ24" s="235">
        <v>88</v>
      </c>
      <c r="AR24" s="116">
        <f t="shared" si="2"/>
        <v>2</v>
      </c>
      <c r="AS24" s="90">
        <f t="shared" si="3"/>
        <v>140</v>
      </c>
      <c r="AT24" s="81">
        <f t="shared" si="4"/>
        <v>3</v>
      </c>
      <c r="AU24" s="82">
        <f t="shared" si="5"/>
        <v>392</v>
      </c>
      <c r="AV24" s="72">
        <f t="shared" si="6"/>
        <v>1</v>
      </c>
      <c r="AW24" s="72">
        <f t="shared" si="7"/>
        <v>2</v>
      </c>
      <c r="AX24" s="72">
        <f t="shared" si="8"/>
        <v>0</v>
      </c>
      <c r="AY24" s="72">
        <f t="shared" si="9"/>
        <v>0</v>
      </c>
      <c r="AZ24" s="72">
        <f t="shared" si="10"/>
        <v>0</v>
      </c>
      <c r="BA24" s="241">
        <v>17</v>
      </c>
    </row>
    <row r="25" spans="1:53" s="19" customFormat="1" ht="13.5">
      <c r="A25" s="188" t="s">
        <v>58</v>
      </c>
      <c r="B25" s="139"/>
      <c r="C25" s="92" t="s">
        <v>59</v>
      </c>
      <c r="D25" s="197" t="s">
        <v>60</v>
      </c>
      <c r="E25" s="137"/>
      <c r="F25" s="63"/>
      <c r="G25" s="63"/>
      <c r="H25" s="63"/>
      <c r="I25" s="63"/>
      <c r="J25" s="134"/>
      <c r="K25" s="133"/>
      <c r="L25" s="63"/>
      <c r="M25" s="63"/>
      <c r="N25" s="39"/>
      <c r="O25" s="73"/>
      <c r="P25" s="134"/>
      <c r="Q25" s="137">
        <v>1</v>
      </c>
      <c r="R25" s="63"/>
      <c r="S25" s="63"/>
      <c r="T25" s="63"/>
      <c r="U25" s="63"/>
      <c r="V25" s="130">
        <v>208</v>
      </c>
      <c r="W25" s="64">
        <f t="shared" si="0"/>
        <v>1</v>
      </c>
      <c r="X25" s="65">
        <f t="shared" si="1"/>
        <v>208</v>
      </c>
      <c r="Y25" s="142">
        <v>16</v>
      </c>
      <c r="Z25" s="71"/>
      <c r="AA25" s="72"/>
      <c r="AB25" s="72"/>
      <c r="AC25" s="72"/>
      <c r="AD25" s="72"/>
      <c r="AE25" s="235"/>
      <c r="AF25" s="126"/>
      <c r="AG25" s="72"/>
      <c r="AH25" s="72"/>
      <c r="AI25" s="72"/>
      <c r="AJ25" s="72"/>
      <c r="AK25" s="123"/>
      <c r="AL25" s="118">
        <v>1</v>
      </c>
      <c r="AM25" s="72"/>
      <c r="AN25" s="72"/>
      <c r="AO25" s="72"/>
      <c r="AP25" s="72"/>
      <c r="AQ25" s="235">
        <v>159</v>
      </c>
      <c r="AR25" s="116">
        <f t="shared" si="2"/>
        <v>1</v>
      </c>
      <c r="AS25" s="90">
        <f t="shared" si="3"/>
        <v>159</v>
      </c>
      <c r="AT25" s="81">
        <f t="shared" si="4"/>
        <v>2</v>
      </c>
      <c r="AU25" s="82">
        <f t="shared" si="5"/>
        <v>367</v>
      </c>
      <c r="AV25" s="72">
        <f t="shared" si="6"/>
        <v>2</v>
      </c>
      <c r="AW25" s="72">
        <f t="shared" si="7"/>
        <v>0</v>
      </c>
      <c r="AX25" s="72">
        <f t="shared" si="8"/>
        <v>0</v>
      </c>
      <c r="AY25" s="72">
        <f t="shared" si="9"/>
        <v>0</v>
      </c>
      <c r="AZ25" s="72">
        <f t="shared" si="10"/>
        <v>0</v>
      </c>
      <c r="BA25" s="241">
        <v>18</v>
      </c>
    </row>
    <row r="26" spans="1:53" s="19" customFormat="1" ht="13.5">
      <c r="A26" s="188" t="s">
        <v>81</v>
      </c>
      <c r="B26" s="194"/>
      <c r="C26" s="159" t="s">
        <v>45</v>
      </c>
      <c r="D26" s="198" t="s">
        <v>46</v>
      </c>
      <c r="E26" s="137"/>
      <c r="F26" s="63">
        <v>2</v>
      </c>
      <c r="G26" s="63"/>
      <c r="H26" s="63"/>
      <c r="I26" s="63"/>
      <c r="J26" s="134">
        <f>62+54</f>
        <v>116</v>
      </c>
      <c r="K26" s="133"/>
      <c r="L26" s="63"/>
      <c r="M26" s="63"/>
      <c r="N26" s="39"/>
      <c r="O26" s="73"/>
      <c r="P26" s="134"/>
      <c r="Q26" s="137"/>
      <c r="R26" s="63"/>
      <c r="S26" s="63"/>
      <c r="T26" s="63"/>
      <c r="U26" s="63"/>
      <c r="V26" s="130"/>
      <c r="W26" s="64">
        <f t="shared" si="0"/>
        <v>2</v>
      </c>
      <c r="X26" s="65">
        <f t="shared" si="1"/>
        <v>116</v>
      </c>
      <c r="Y26" s="142">
        <v>23</v>
      </c>
      <c r="Z26" s="71"/>
      <c r="AA26" s="72"/>
      <c r="AB26" s="72"/>
      <c r="AC26" s="72"/>
      <c r="AD26" s="72"/>
      <c r="AE26" s="235"/>
      <c r="AF26" s="126">
        <v>1</v>
      </c>
      <c r="AG26" s="72">
        <v>1</v>
      </c>
      <c r="AH26" s="72"/>
      <c r="AI26" s="72"/>
      <c r="AJ26" s="72"/>
      <c r="AK26" s="123">
        <f>153+80</f>
        <v>233</v>
      </c>
      <c r="AL26" s="118"/>
      <c r="AM26" s="72"/>
      <c r="AN26" s="72"/>
      <c r="AO26" s="72"/>
      <c r="AP26" s="72"/>
      <c r="AQ26" s="235"/>
      <c r="AR26" s="116">
        <f t="shared" si="2"/>
        <v>2</v>
      </c>
      <c r="AS26" s="90">
        <f t="shared" si="3"/>
        <v>233</v>
      </c>
      <c r="AT26" s="81">
        <f t="shared" si="4"/>
        <v>4</v>
      </c>
      <c r="AU26" s="82">
        <f t="shared" si="5"/>
        <v>349</v>
      </c>
      <c r="AV26" s="72">
        <f t="shared" si="6"/>
        <v>1</v>
      </c>
      <c r="AW26" s="72">
        <f t="shared" si="7"/>
        <v>3</v>
      </c>
      <c r="AX26" s="72">
        <f t="shared" si="8"/>
        <v>0</v>
      </c>
      <c r="AY26" s="72">
        <f t="shared" si="9"/>
        <v>0</v>
      </c>
      <c r="AZ26" s="72">
        <f t="shared" si="10"/>
        <v>0</v>
      </c>
      <c r="BA26" s="241">
        <v>19</v>
      </c>
    </row>
    <row r="27" spans="1:53" s="19" customFormat="1" ht="13.5">
      <c r="A27" s="188" t="s">
        <v>102</v>
      </c>
      <c r="B27" s="165"/>
      <c r="C27" s="140" t="s">
        <v>103</v>
      </c>
      <c r="D27" s="198" t="s">
        <v>37</v>
      </c>
      <c r="E27" s="137">
        <v>1</v>
      </c>
      <c r="F27" s="63"/>
      <c r="G27" s="63"/>
      <c r="H27" s="63"/>
      <c r="I27" s="63"/>
      <c r="J27" s="134">
        <v>159</v>
      </c>
      <c r="K27" s="133"/>
      <c r="L27" s="63"/>
      <c r="M27" s="63"/>
      <c r="N27" s="199"/>
      <c r="O27" s="200"/>
      <c r="P27" s="134"/>
      <c r="Q27" s="137"/>
      <c r="R27" s="63"/>
      <c r="S27" s="63"/>
      <c r="T27" s="63"/>
      <c r="U27" s="63"/>
      <c r="V27" s="130"/>
      <c r="W27" s="64">
        <f t="shared" si="0"/>
        <v>1</v>
      </c>
      <c r="X27" s="65">
        <f t="shared" si="1"/>
        <v>159</v>
      </c>
      <c r="Y27" s="142">
        <v>20</v>
      </c>
      <c r="Z27" s="62">
        <v>1</v>
      </c>
      <c r="AA27" s="63"/>
      <c r="AB27" s="63"/>
      <c r="AC27" s="63"/>
      <c r="AD27" s="63"/>
      <c r="AE27" s="237">
        <v>156</v>
      </c>
      <c r="AF27" s="137"/>
      <c r="AG27" s="63"/>
      <c r="AH27" s="63"/>
      <c r="AI27" s="63"/>
      <c r="AJ27" s="63"/>
      <c r="AK27" s="202"/>
      <c r="AL27" s="133"/>
      <c r="AM27" s="63"/>
      <c r="AN27" s="63"/>
      <c r="AO27" s="63"/>
      <c r="AP27" s="63"/>
      <c r="AQ27" s="237"/>
      <c r="AR27" s="203">
        <f t="shared" si="2"/>
        <v>1</v>
      </c>
      <c r="AS27" s="204">
        <f t="shared" si="3"/>
        <v>156</v>
      </c>
      <c r="AT27" s="205">
        <f t="shared" si="4"/>
        <v>2</v>
      </c>
      <c r="AU27" s="65">
        <f t="shared" si="5"/>
        <v>315</v>
      </c>
      <c r="AV27" s="63">
        <f t="shared" si="6"/>
        <v>2</v>
      </c>
      <c r="AW27" s="63">
        <f t="shared" si="7"/>
        <v>0</v>
      </c>
      <c r="AX27" s="63">
        <f t="shared" si="8"/>
        <v>0</v>
      </c>
      <c r="AY27" s="63">
        <f t="shared" si="9"/>
        <v>0</v>
      </c>
      <c r="AZ27" s="63">
        <f t="shared" si="10"/>
        <v>0</v>
      </c>
      <c r="BA27" s="241">
        <v>20</v>
      </c>
    </row>
    <row r="28" spans="1:53" s="19" customFormat="1" ht="13.5">
      <c r="A28" s="188" t="s">
        <v>51</v>
      </c>
      <c r="B28" s="163"/>
      <c r="C28" s="140" t="s">
        <v>38</v>
      </c>
      <c r="D28" s="197" t="s">
        <v>35</v>
      </c>
      <c r="E28" s="137"/>
      <c r="F28" s="63"/>
      <c r="G28" s="63"/>
      <c r="H28" s="63"/>
      <c r="I28" s="63"/>
      <c r="J28" s="134"/>
      <c r="K28" s="133"/>
      <c r="L28" s="63">
        <v>3</v>
      </c>
      <c r="M28" s="63"/>
      <c r="N28" s="39"/>
      <c r="O28" s="73"/>
      <c r="P28" s="134">
        <f>65+50+50</f>
        <v>165</v>
      </c>
      <c r="Q28" s="137"/>
      <c r="R28" s="63"/>
      <c r="S28" s="63"/>
      <c r="T28" s="63"/>
      <c r="U28" s="63"/>
      <c r="V28" s="130"/>
      <c r="W28" s="64">
        <f t="shared" si="0"/>
        <v>3</v>
      </c>
      <c r="X28" s="65">
        <f t="shared" si="1"/>
        <v>165</v>
      </c>
      <c r="Y28" s="142">
        <v>19</v>
      </c>
      <c r="Z28" s="71"/>
      <c r="AA28" s="72">
        <v>1</v>
      </c>
      <c r="AB28" s="72"/>
      <c r="AC28" s="72"/>
      <c r="AD28" s="72"/>
      <c r="AE28" s="235">
        <v>55</v>
      </c>
      <c r="AF28" s="126"/>
      <c r="AG28" s="72"/>
      <c r="AH28" s="72"/>
      <c r="AI28" s="72"/>
      <c r="AJ28" s="72"/>
      <c r="AK28" s="123"/>
      <c r="AL28" s="118"/>
      <c r="AM28" s="72">
        <v>1</v>
      </c>
      <c r="AN28" s="72"/>
      <c r="AO28" s="72"/>
      <c r="AP28" s="72"/>
      <c r="AQ28" s="235">
        <v>52</v>
      </c>
      <c r="AR28" s="116">
        <f t="shared" si="2"/>
        <v>2</v>
      </c>
      <c r="AS28" s="90">
        <f t="shared" si="3"/>
        <v>107</v>
      </c>
      <c r="AT28" s="81">
        <f t="shared" si="4"/>
        <v>5</v>
      </c>
      <c r="AU28" s="82">
        <f t="shared" si="5"/>
        <v>272</v>
      </c>
      <c r="AV28" s="72">
        <f t="shared" si="6"/>
        <v>0</v>
      </c>
      <c r="AW28" s="72">
        <f t="shared" si="7"/>
        <v>5</v>
      </c>
      <c r="AX28" s="72">
        <f t="shared" si="8"/>
        <v>0</v>
      </c>
      <c r="AY28" s="72">
        <f t="shared" si="9"/>
        <v>0</v>
      </c>
      <c r="AZ28" s="72">
        <f t="shared" si="10"/>
        <v>0</v>
      </c>
      <c r="BA28" s="241">
        <v>21</v>
      </c>
    </row>
    <row r="29" spans="1:53" s="19" customFormat="1" ht="13.5">
      <c r="A29" s="188" t="s">
        <v>70</v>
      </c>
      <c r="B29" s="194"/>
      <c r="C29" s="167" t="s">
        <v>71</v>
      </c>
      <c r="D29" s="198" t="s">
        <v>67</v>
      </c>
      <c r="E29" s="137">
        <v>1</v>
      </c>
      <c r="F29" s="63"/>
      <c r="G29" s="63"/>
      <c r="H29" s="63"/>
      <c r="I29" s="63"/>
      <c r="J29" s="134">
        <v>180</v>
      </c>
      <c r="K29" s="133"/>
      <c r="L29" s="63"/>
      <c r="M29" s="63"/>
      <c r="N29" s="39"/>
      <c r="O29" s="73"/>
      <c r="P29" s="134"/>
      <c r="Q29" s="137"/>
      <c r="R29" s="63"/>
      <c r="S29" s="63"/>
      <c r="T29" s="63"/>
      <c r="U29" s="63"/>
      <c r="V29" s="130"/>
      <c r="W29" s="64">
        <f t="shared" si="0"/>
        <v>1</v>
      </c>
      <c r="X29" s="65">
        <f t="shared" si="1"/>
        <v>180</v>
      </c>
      <c r="Y29" s="142">
        <v>17</v>
      </c>
      <c r="Z29" s="71"/>
      <c r="AA29" s="72"/>
      <c r="AB29" s="72"/>
      <c r="AC29" s="72"/>
      <c r="AD29" s="72"/>
      <c r="AE29" s="235"/>
      <c r="AF29" s="126"/>
      <c r="AG29" s="72"/>
      <c r="AH29" s="72"/>
      <c r="AI29" s="72"/>
      <c r="AJ29" s="72"/>
      <c r="AK29" s="123"/>
      <c r="AL29" s="118"/>
      <c r="AM29" s="72"/>
      <c r="AN29" s="72"/>
      <c r="AO29" s="72"/>
      <c r="AP29" s="72"/>
      <c r="AQ29" s="235"/>
      <c r="AR29" s="116">
        <f t="shared" si="2"/>
        <v>0</v>
      </c>
      <c r="AS29" s="90">
        <f t="shared" si="3"/>
        <v>0</v>
      </c>
      <c r="AT29" s="81">
        <f t="shared" si="4"/>
        <v>1</v>
      </c>
      <c r="AU29" s="82">
        <f t="shared" si="5"/>
        <v>180</v>
      </c>
      <c r="AV29" s="72">
        <f t="shared" si="6"/>
        <v>1</v>
      </c>
      <c r="AW29" s="72">
        <f t="shared" si="7"/>
        <v>0</v>
      </c>
      <c r="AX29" s="72">
        <f t="shared" si="8"/>
        <v>0</v>
      </c>
      <c r="AY29" s="72">
        <f t="shared" si="9"/>
        <v>0</v>
      </c>
      <c r="AZ29" s="72">
        <f t="shared" si="10"/>
        <v>0</v>
      </c>
      <c r="BA29" s="241">
        <v>22</v>
      </c>
    </row>
    <row r="30" spans="1:53" s="19" customFormat="1" ht="13.5">
      <c r="A30" s="208" t="s">
        <v>84</v>
      </c>
      <c r="B30" s="194"/>
      <c r="C30" s="167" t="s">
        <v>85</v>
      </c>
      <c r="D30" s="198" t="s">
        <v>60</v>
      </c>
      <c r="E30" s="137">
        <v>1</v>
      </c>
      <c r="F30" s="63"/>
      <c r="G30" s="63"/>
      <c r="H30" s="63"/>
      <c r="I30" s="63"/>
      <c r="J30" s="134">
        <v>178.5</v>
      </c>
      <c r="K30" s="133"/>
      <c r="L30" s="63"/>
      <c r="M30" s="63"/>
      <c r="N30" s="199"/>
      <c r="O30" s="200"/>
      <c r="P30" s="134"/>
      <c r="Q30" s="137"/>
      <c r="R30" s="63"/>
      <c r="S30" s="63"/>
      <c r="T30" s="63"/>
      <c r="U30" s="63"/>
      <c r="V30" s="130"/>
      <c r="W30" s="64">
        <f t="shared" si="0"/>
        <v>1</v>
      </c>
      <c r="X30" s="65">
        <f t="shared" si="1"/>
        <v>178.5</v>
      </c>
      <c r="Y30" s="201">
        <v>22</v>
      </c>
      <c r="Z30" s="62"/>
      <c r="AA30" s="63"/>
      <c r="AB30" s="63"/>
      <c r="AC30" s="63"/>
      <c r="AD30" s="63"/>
      <c r="AE30" s="237"/>
      <c r="AF30" s="137"/>
      <c r="AG30" s="63"/>
      <c r="AH30" s="63"/>
      <c r="AI30" s="63"/>
      <c r="AJ30" s="63"/>
      <c r="AK30" s="202"/>
      <c r="AL30" s="133"/>
      <c r="AM30" s="63"/>
      <c r="AN30" s="63"/>
      <c r="AO30" s="63"/>
      <c r="AP30" s="63"/>
      <c r="AQ30" s="237"/>
      <c r="AR30" s="203">
        <f t="shared" si="2"/>
        <v>0</v>
      </c>
      <c r="AS30" s="204">
        <f t="shared" si="3"/>
        <v>0</v>
      </c>
      <c r="AT30" s="205">
        <f t="shared" si="4"/>
        <v>1</v>
      </c>
      <c r="AU30" s="65">
        <f t="shared" si="5"/>
        <v>178.5</v>
      </c>
      <c r="AV30" s="63">
        <f t="shared" si="6"/>
        <v>1</v>
      </c>
      <c r="AW30" s="63">
        <f t="shared" si="7"/>
        <v>0</v>
      </c>
      <c r="AX30" s="63">
        <f t="shared" si="8"/>
        <v>0</v>
      </c>
      <c r="AY30" s="63">
        <f t="shared" si="9"/>
        <v>0</v>
      </c>
      <c r="AZ30" s="63">
        <f t="shared" si="10"/>
        <v>0</v>
      </c>
      <c r="BA30" s="240">
        <v>23</v>
      </c>
    </row>
    <row r="31" spans="1:53" s="19" customFormat="1" ht="13.5">
      <c r="A31" s="188" t="s">
        <v>52</v>
      </c>
      <c r="B31" s="139"/>
      <c r="C31" s="92" t="s">
        <v>53</v>
      </c>
      <c r="D31" s="197" t="s">
        <v>54</v>
      </c>
      <c r="E31" s="137"/>
      <c r="F31" s="63"/>
      <c r="G31" s="63"/>
      <c r="H31" s="63"/>
      <c r="I31" s="63"/>
      <c r="J31" s="134"/>
      <c r="K31" s="133"/>
      <c r="L31" s="63"/>
      <c r="M31" s="63"/>
      <c r="N31" s="39"/>
      <c r="O31" s="73"/>
      <c r="P31" s="134"/>
      <c r="Q31" s="137"/>
      <c r="R31" s="63"/>
      <c r="S31" s="63"/>
      <c r="T31" s="63"/>
      <c r="U31" s="63"/>
      <c r="V31" s="130"/>
      <c r="W31" s="64">
        <f t="shared" si="0"/>
        <v>0</v>
      </c>
      <c r="X31" s="65">
        <f t="shared" si="1"/>
        <v>0</v>
      </c>
      <c r="Y31" s="142">
        <v>28</v>
      </c>
      <c r="Z31" s="71"/>
      <c r="AA31" s="72"/>
      <c r="AB31" s="72"/>
      <c r="AC31" s="72"/>
      <c r="AD31" s="72"/>
      <c r="AE31" s="235"/>
      <c r="AF31" s="126">
        <v>1</v>
      </c>
      <c r="AG31" s="72"/>
      <c r="AH31" s="72"/>
      <c r="AI31" s="72"/>
      <c r="AJ31" s="72"/>
      <c r="AK31" s="123">
        <v>177</v>
      </c>
      <c r="AL31" s="118"/>
      <c r="AM31" s="72"/>
      <c r="AN31" s="72"/>
      <c r="AO31" s="72"/>
      <c r="AP31" s="72"/>
      <c r="AQ31" s="235"/>
      <c r="AR31" s="116">
        <f t="shared" si="2"/>
        <v>1</v>
      </c>
      <c r="AS31" s="90">
        <f t="shared" si="3"/>
        <v>177</v>
      </c>
      <c r="AT31" s="81">
        <f t="shared" si="4"/>
        <v>1</v>
      </c>
      <c r="AU31" s="82">
        <f t="shared" si="5"/>
        <v>177</v>
      </c>
      <c r="AV31" s="72">
        <f t="shared" si="6"/>
        <v>1</v>
      </c>
      <c r="AW31" s="72">
        <f t="shared" si="7"/>
        <v>0</v>
      </c>
      <c r="AX31" s="72">
        <f t="shared" si="8"/>
        <v>0</v>
      </c>
      <c r="AY31" s="72">
        <f t="shared" si="9"/>
        <v>0</v>
      </c>
      <c r="AZ31" s="72">
        <f t="shared" si="10"/>
        <v>0</v>
      </c>
      <c r="BA31" s="241">
        <v>24</v>
      </c>
    </row>
    <row r="32" spans="1:53" s="19" customFormat="1" ht="13.5">
      <c r="A32" s="188" t="s">
        <v>65</v>
      </c>
      <c r="B32" s="139"/>
      <c r="C32" s="92" t="s">
        <v>66</v>
      </c>
      <c r="D32" s="197" t="s">
        <v>67</v>
      </c>
      <c r="E32" s="137"/>
      <c r="F32" s="63"/>
      <c r="G32" s="63"/>
      <c r="H32" s="63"/>
      <c r="I32" s="63"/>
      <c r="J32" s="134"/>
      <c r="K32" s="133"/>
      <c r="L32" s="63"/>
      <c r="M32" s="63"/>
      <c r="N32" s="39"/>
      <c r="O32" s="73"/>
      <c r="P32" s="134"/>
      <c r="Q32" s="137"/>
      <c r="R32" s="63"/>
      <c r="S32" s="63"/>
      <c r="T32" s="63"/>
      <c r="U32" s="63"/>
      <c r="V32" s="130"/>
      <c r="W32" s="64">
        <f t="shared" si="0"/>
        <v>0</v>
      </c>
      <c r="X32" s="65">
        <f t="shared" si="1"/>
        <v>0</v>
      </c>
      <c r="Y32" s="201">
        <v>29</v>
      </c>
      <c r="Z32" s="71"/>
      <c r="AA32" s="72"/>
      <c r="AB32" s="72"/>
      <c r="AC32" s="72"/>
      <c r="AD32" s="72"/>
      <c r="AE32" s="235"/>
      <c r="AF32" s="126">
        <v>1</v>
      </c>
      <c r="AG32" s="72"/>
      <c r="AH32" s="72"/>
      <c r="AI32" s="72"/>
      <c r="AJ32" s="72"/>
      <c r="AK32" s="123">
        <v>177</v>
      </c>
      <c r="AL32" s="118"/>
      <c r="AM32" s="72"/>
      <c r="AN32" s="72"/>
      <c r="AO32" s="72"/>
      <c r="AP32" s="72"/>
      <c r="AQ32" s="235"/>
      <c r="AR32" s="116">
        <f t="shared" si="2"/>
        <v>1</v>
      </c>
      <c r="AS32" s="90">
        <f t="shared" si="3"/>
        <v>177</v>
      </c>
      <c r="AT32" s="81">
        <f t="shared" si="4"/>
        <v>1</v>
      </c>
      <c r="AU32" s="82">
        <f t="shared" si="5"/>
        <v>177</v>
      </c>
      <c r="AV32" s="72">
        <f t="shared" si="6"/>
        <v>1</v>
      </c>
      <c r="AW32" s="72">
        <f t="shared" si="7"/>
        <v>0</v>
      </c>
      <c r="AX32" s="72">
        <f t="shared" si="8"/>
        <v>0</v>
      </c>
      <c r="AY32" s="72">
        <f t="shared" si="9"/>
        <v>0</v>
      </c>
      <c r="AZ32" s="72">
        <f t="shared" si="10"/>
        <v>0</v>
      </c>
      <c r="BA32" s="241">
        <v>25</v>
      </c>
    </row>
    <row r="33" spans="1:53" s="19" customFormat="1" ht="13.5">
      <c r="A33" s="188" t="s">
        <v>99</v>
      </c>
      <c r="B33" s="165"/>
      <c r="C33" s="140" t="s">
        <v>100</v>
      </c>
      <c r="D33" s="198" t="s">
        <v>67</v>
      </c>
      <c r="E33" s="137"/>
      <c r="F33" s="63"/>
      <c r="G33" s="63"/>
      <c r="H33" s="63"/>
      <c r="I33" s="63"/>
      <c r="J33" s="134"/>
      <c r="K33" s="133"/>
      <c r="L33" s="63"/>
      <c r="M33" s="63"/>
      <c r="N33" s="39"/>
      <c r="O33" s="73"/>
      <c r="P33" s="134"/>
      <c r="Q33" s="137"/>
      <c r="R33" s="63"/>
      <c r="S33" s="63"/>
      <c r="T33" s="63"/>
      <c r="U33" s="63"/>
      <c r="V33" s="130"/>
      <c r="W33" s="64">
        <f t="shared" si="0"/>
        <v>0</v>
      </c>
      <c r="X33" s="65">
        <f t="shared" si="1"/>
        <v>0</v>
      </c>
      <c r="Y33" s="201">
        <v>32</v>
      </c>
      <c r="Z33" s="71"/>
      <c r="AA33" s="72"/>
      <c r="AB33" s="72"/>
      <c r="AC33" s="72"/>
      <c r="AD33" s="72"/>
      <c r="AE33" s="235"/>
      <c r="AF33" s="126"/>
      <c r="AG33" s="72">
        <v>2</v>
      </c>
      <c r="AH33" s="72"/>
      <c r="AI33" s="72"/>
      <c r="AJ33" s="72"/>
      <c r="AK33" s="123">
        <f>86+76</f>
        <v>162</v>
      </c>
      <c r="AL33" s="118"/>
      <c r="AM33" s="72"/>
      <c r="AN33" s="72"/>
      <c r="AO33" s="72"/>
      <c r="AP33" s="72"/>
      <c r="AQ33" s="235"/>
      <c r="AR33" s="116">
        <f t="shared" si="2"/>
        <v>2</v>
      </c>
      <c r="AS33" s="90">
        <f t="shared" si="3"/>
        <v>162</v>
      </c>
      <c r="AT33" s="81">
        <f t="shared" si="4"/>
        <v>2</v>
      </c>
      <c r="AU33" s="82">
        <f t="shared" si="5"/>
        <v>162</v>
      </c>
      <c r="AV33" s="72">
        <f t="shared" si="6"/>
        <v>0</v>
      </c>
      <c r="AW33" s="72">
        <f t="shared" si="7"/>
        <v>2</v>
      </c>
      <c r="AX33" s="72">
        <f t="shared" si="8"/>
        <v>0</v>
      </c>
      <c r="AY33" s="72">
        <f t="shared" si="9"/>
        <v>0</v>
      </c>
      <c r="AZ33" s="72">
        <f t="shared" si="10"/>
        <v>0</v>
      </c>
      <c r="BA33" s="139">
        <v>26</v>
      </c>
    </row>
    <row r="34" spans="1:53" s="19" customFormat="1" ht="13.5">
      <c r="A34" s="188" t="s">
        <v>97</v>
      </c>
      <c r="B34" s="191"/>
      <c r="C34" s="140" t="s">
        <v>98</v>
      </c>
      <c r="D34" s="198" t="s">
        <v>67</v>
      </c>
      <c r="E34" s="137">
        <v>1</v>
      </c>
      <c r="F34" s="63"/>
      <c r="G34" s="63"/>
      <c r="H34" s="63"/>
      <c r="I34" s="63"/>
      <c r="J34" s="134">
        <v>156</v>
      </c>
      <c r="K34" s="133"/>
      <c r="L34" s="63"/>
      <c r="M34" s="63"/>
      <c r="N34" s="39"/>
      <c r="O34" s="73"/>
      <c r="P34" s="134"/>
      <c r="Q34" s="137"/>
      <c r="R34" s="63"/>
      <c r="S34" s="63"/>
      <c r="T34" s="63"/>
      <c r="U34" s="63"/>
      <c r="V34" s="130"/>
      <c r="W34" s="64">
        <f t="shared" si="0"/>
        <v>1</v>
      </c>
      <c r="X34" s="65">
        <f t="shared" si="1"/>
        <v>156</v>
      </c>
      <c r="Y34" s="142">
        <v>21</v>
      </c>
      <c r="Z34" s="71"/>
      <c r="AA34" s="72"/>
      <c r="AB34" s="72"/>
      <c r="AC34" s="72"/>
      <c r="AD34" s="72"/>
      <c r="AE34" s="235"/>
      <c r="AF34" s="126"/>
      <c r="AG34" s="72"/>
      <c r="AH34" s="72"/>
      <c r="AI34" s="72"/>
      <c r="AJ34" s="72"/>
      <c r="AK34" s="123"/>
      <c r="AL34" s="118"/>
      <c r="AM34" s="72"/>
      <c r="AN34" s="72"/>
      <c r="AO34" s="72"/>
      <c r="AP34" s="72"/>
      <c r="AQ34" s="235"/>
      <c r="AR34" s="116">
        <f t="shared" si="2"/>
        <v>0</v>
      </c>
      <c r="AS34" s="90">
        <f t="shared" si="3"/>
        <v>0</v>
      </c>
      <c r="AT34" s="81">
        <f t="shared" si="4"/>
        <v>1</v>
      </c>
      <c r="AU34" s="82">
        <f t="shared" si="5"/>
        <v>156</v>
      </c>
      <c r="AV34" s="72">
        <f t="shared" si="6"/>
        <v>1</v>
      </c>
      <c r="AW34" s="72">
        <f t="shared" si="7"/>
        <v>0</v>
      </c>
      <c r="AX34" s="72">
        <f t="shared" si="8"/>
        <v>0</v>
      </c>
      <c r="AY34" s="72">
        <f t="shared" si="9"/>
        <v>0</v>
      </c>
      <c r="AZ34" s="72">
        <f t="shared" si="10"/>
        <v>0</v>
      </c>
      <c r="BA34" s="139">
        <v>27</v>
      </c>
    </row>
    <row r="35" spans="1:53" s="19" customFormat="1" ht="13.5">
      <c r="A35" s="188" t="s">
        <v>112</v>
      </c>
      <c r="B35" s="192" t="s">
        <v>108</v>
      </c>
      <c r="C35" s="193" t="s">
        <v>113</v>
      </c>
      <c r="D35" s="198" t="s">
        <v>36</v>
      </c>
      <c r="E35" s="137"/>
      <c r="F35" s="63">
        <v>2</v>
      </c>
      <c r="G35" s="63"/>
      <c r="H35" s="63"/>
      <c r="I35" s="63"/>
      <c r="J35" s="134">
        <f>62+50</f>
        <v>112</v>
      </c>
      <c r="K35" s="133"/>
      <c r="L35" s="63"/>
      <c r="M35" s="63"/>
      <c r="N35" s="199"/>
      <c r="O35" s="200"/>
      <c r="P35" s="134"/>
      <c r="Q35" s="137"/>
      <c r="R35" s="63"/>
      <c r="S35" s="63"/>
      <c r="T35" s="63"/>
      <c r="U35" s="63"/>
      <c r="V35" s="130"/>
      <c r="W35" s="64">
        <f t="shared" si="0"/>
        <v>2</v>
      </c>
      <c r="X35" s="65">
        <f t="shared" si="1"/>
        <v>112</v>
      </c>
      <c r="Y35" s="142">
        <v>24</v>
      </c>
      <c r="Z35" s="62"/>
      <c r="AA35" s="63"/>
      <c r="AB35" s="63"/>
      <c r="AC35" s="63"/>
      <c r="AD35" s="63"/>
      <c r="AE35" s="237"/>
      <c r="AF35" s="137"/>
      <c r="AG35" s="63"/>
      <c r="AH35" s="63"/>
      <c r="AI35" s="63"/>
      <c r="AJ35" s="63"/>
      <c r="AK35" s="202"/>
      <c r="AL35" s="133"/>
      <c r="AM35" s="63"/>
      <c r="AN35" s="63"/>
      <c r="AO35" s="63"/>
      <c r="AP35" s="63"/>
      <c r="AQ35" s="237"/>
      <c r="AR35" s="203">
        <f t="shared" si="2"/>
        <v>0</v>
      </c>
      <c r="AS35" s="204">
        <f t="shared" si="3"/>
        <v>0</v>
      </c>
      <c r="AT35" s="205">
        <f t="shared" si="4"/>
        <v>2</v>
      </c>
      <c r="AU35" s="65">
        <f t="shared" si="5"/>
        <v>112</v>
      </c>
      <c r="AV35" s="63">
        <f t="shared" si="6"/>
        <v>0</v>
      </c>
      <c r="AW35" s="63">
        <f t="shared" si="7"/>
        <v>2</v>
      </c>
      <c r="AX35" s="63">
        <f t="shared" si="8"/>
        <v>0</v>
      </c>
      <c r="AY35" s="63">
        <f t="shared" si="9"/>
        <v>0</v>
      </c>
      <c r="AZ35" s="63">
        <f t="shared" si="10"/>
        <v>0</v>
      </c>
      <c r="BA35" s="139">
        <v>28</v>
      </c>
    </row>
    <row r="36" spans="1:53" s="19" customFormat="1" ht="13.5">
      <c r="A36" s="188" t="s">
        <v>68</v>
      </c>
      <c r="B36" s="139"/>
      <c r="C36" s="92" t="s">
        <v>69</v>
      </c>
      <c r="D36" s="197" t="s">
        <v>67</v>
      </c>
      <c r="E36" s="137"/>
      <c r="F36" s="63"/>
      <c r="G36" s="63"/>
      <c r="H36" s="63"/>
      <c r="I36" s="63"/>
      <c r="J36" s="134"/>
      <c r="K36" s="133"/>
      <c r="L36" s="63"/>
      <c r="M36" s="63"/>
      <c r="N36" s="39"/>
      <c r="O36" s="73"/>
      <c r="P36" s="134"/>
      <c r="Q36" s="137"/>
      <c r="R36" s="63"/>
      <c r="S36" s="63"/>
      <c r="T36" s="63"/>
      <c r="U36" s="63"/>
      <c r="V36" s="130"/>
      <c r="W36" s="64">
        <f t="shared" si="0"/>
        <v>0</v>
      </c>
      <c r="X36" s="65">
        <f t="shared" si="1"/>
        <v>0</v>
      </c>
      <c r="Y36" s="201">
        <v>30</v>
      </c>
      <c r="Z36" s="71"/>
      <c r="AA36" s="72">
        <v>1</v>
      </c>
      <c r="AB36" s="72"/>
      <c r="AC36" s="72"/>
      <c r="AD36" s="72"/>
      <c r="AE36" s="235">
        <v>72</v>
      </c>
      <c r="AF36" s="126"/>
      <c r="AG36" s="72"/>
      <c r="AH36" s="72"/>
      <c r="AI36" s="72"/>
      <c r="AJ36" s="72"/>
      <c r="AK36" s="123"/>
      <c r="AL36" s="118"/>
      <c r="AM36" s="72"/>
      <c r="AN36" s="72"/>
      <c r="AO36" s="72"/>
      <c r="AP36" s="72"/>
      <c r="AQ36" s="235"/>
      <c r="AR36" s="116">
        <f t="shared" si="2"/>
        <v>1</v>
      </c>
      <c r="AS36" s="90">
        <f t="shared" si="3"/>
        <v>72</v>
      </c>
      <c r="AT36" s="81">
        <f t="shared" si="4"/>
        <v>1</v>
      </c>
      <c r="AU36" s="82">
        <f t="shared" si="5"/>
        <v>72</v>
      </c>
      <c r="AV36" s="72">
        <f t="shared" si="6"/>
        <v>0</v>
      </c>
      <c r="AW36" s="72">
        <f t="shared" si="7"/>
        <v>1</v>
      </c>
      <c r="AX36" s="72">
        <f t="shared" si="8"/>
        <v>0</v>
      </c>
      <c r="AY36" s="72">
        <f t="shared" si="9"/>
        <v>0</v>
      </c>
      <c r="AZ36" s="72">
        <f t="shared" si="10"/>
        <v>0</v>
      </c>
      <c r="BA36" s="139">
        <v>29</v>
      </c>
    </row>
    <row r="37" spans="1:53" s="19" customFormat="1" ht="13.5">
      <c r="A37" s="188" t="s">
        <v>79</v>
      </c>
      <c r="B37" s="194"/>
      <c r="C37" s="167" t="s">
        <v>80</v>
      </c>
      <c r="D37" s="198" t="s">
        <v>35</v>
      </c>
      <c r="E37" s="137"/>
      <c r="F37" s="63">
        <v>1</v>
      </c>
      <c r="G37" s="63"/>
      <c r="H37" s="63"/>
      <c r="I37" s="63"/>
      <c r="J37" s="134">
        <v>58</v>
      </c>
      <c r="K37" s="133"/>
      <c r="L37" s="63"/>
      <c r="M37" s="63"/>
      <c r="N37" s="39"/>
      <c r="O37" s="73"/>
      <c r="P37" s="134"/>
      <c r="Q37" s="137"/>
      <c r="R37" s="63"/>
      <c r="S37" s="63"/>
      <c r="T37" s="63"/>
      <c r="U37" s="63"/>
      <c r="V37" s="130"/>
      <c r="W37" s="64">
        <f t="shared" si="0"/>
        <v>1</v>
      </c>
      <c r="X37" s="65">
        <f t="shared" si="1"/>
        <v>58</v>
      </c>
      <c r="Y37" s="142">
        <v>25</v>
      </c>
      <c r="Z37" s="71"/>
      <c r="AA37" s="72"/>
      <c r="AB37" s="72"/>
      <c r="AC37" s="72"/>
      <c r="AD37" s="72"/>
      <c r="AE37" s="235"/>
      <c r="AF37" s="126"/>
      <c r="AG37" s="72"/>
      <c r="AH37" s="72"/>
      <c r="AI37" s="72"/>
      <c r="AJ37" s="72"/>
      <c r="AK37" s="123"/>
      <c r="AL37" s="118"/>
      <c r="AM37" s="72"/>
      <c r="AN37" s="72"/>
      <c r="AO37" s="72"/>
      <c r="AP37" s="72"/>
      <c r="AQ37" s="235"/>
      <c r="AR37" s="116">
        <f t="shared" si="2"/>
        <v>0</v>
      </c>
      <c r="AS37" s="90">
        <f t="shared" si="3"/>
        <v>0</v>
      </c>
      <c r="AT37" s="81">
        <f t="shared" si="4"/>
        <v>1</v>
      </c>
      <c r="AU37" s="82">
        <f t="shared" si="5"/>
        <v>58</v>
      </c>
      <c r="AV37" s="72">
        <f t="shared" si="6"/>
        <v>0</v>
      </c>
      <c r="AW37" s="72">
        <f t="shared" si="7"/>
        <v>1</v>
      </c>
      <c r="AX37" s="72">
        <f t="shared" si="8"/>
        <v>0</v>
      </c>
      <c r="AY37" s="72">
        <f t="shared" si="9"/>
        <v>0</v>
      </c>
      <c r="AZ37" s="72">
        <f t="shared" si="10"/>
        <v>0</v>
      </c>
      <c r="BA37" s="194">
        <v>30</v>
      </c>
    </row>
    <row r="38" spans="1:53" s="19" customFormat="1" ht="13.5">
      <c r="A38" s="188" t="s">
        <v>74</v>
      </c>
      <c r="B38" s="194"/>
      <c r="C38" s="167" t="s">
        <v>75</v>
      </c>
      <c r="D38" s="198" t="s">
        <v>60</v>
      </c>
      <c r="E38" s="126"/>
      <c r="F38" s="72"/>
      <c r="G38" s="72"/>
      <c r="H38" s="72"/>
      <c r="I38" s="72"/>
      <c r="J38" s="134"/>
      <c r="K38" s="118"/>
      <c r="L38" s="72"/>
      <c r="M38" s="72"/>
      <c r="N38" s="38"/>
      <c r="O38" s="72"/>
      <c r="P38" s="134"/>
      <c r="Q38" s="126"/>
      <c r="R38" s="72"/>
      <c r="S38" s="72"/>
      <c r="T38" s="72"/>
      <c r="U38" s="72"/>
      <c r="V38" s="130"/>
      <c r="W38" s="64">
        <f>SUM(E38:I38,K38:O38,Q38:U38,)</f>
        <v>0</v>
      </c>
      <c r="X38" s="176">
        <f>SUM(J38,P38,V38)</f>
        <v>0</v>
      </c>
      <c r="Y38" s="142">
        <v>27</v>
      </c>
      <c r="Z38" s="177"/>
      <c r="AA38" s="178"/>
      <c r="AB38" s="178"/>
      <c r="AC38" s="178"/>
      <c r="AD38" s="178"/>
      <c r="AE38" s="236"/>
      <c r="AF38" s="181"/>
      <c r="AG38" s="178"/>
      <c r="AH38" s="178"/>
      <c r="AI38" s="178"/>
      <c r="AJ38" s="178"/>
      <c r="AK38" s="180"/>
      <c r="AL38" s="182"/>
      <c r="AM38" s="178"/>
      <c r="AN38" s="178"/>
      <c r="AO38" s="178"/>
      <c r="AP38" s="178"/>
      <c r="AQ38" s="236"/>
      <c r="AR38" s="116">
        <f>SUM(Z38:AD38,AF38:AJ38,AL38:AP38,)</f>
        <v>0</v>
      </c>
      <c r="AS38" s="90">
        <f t="shared" si="3"/>
        <v>0</v>
      </c>
      <c r="AT38" s="81">
        <f t="shared" si="4"/>
        <v>0</v>
      </c>
      <c r="AU38" s="184">
        <f t="shared" si="5"/>
        <v>0</v>
      </c>
      <c r="AV38" s="72">
        <f t="shared" si="6"/>
        <v>0</v>
      </c>
      <c r="AW38" s="72">
        <f t="shared" si="7"/>
        <v>0</v>
      </c>
      <c r="AX38" s="72">
        <f t="shared" si="8"/>
        <v>0</v>
      </c>
      <c r="AY38" s="72">
        <f t="shared" si="9"/>
        <v>0</v>
      </c>
      <c r="AZ38" s="72">
        <f t="shared" si="10"/>
        <v>0</v>
      </c>
      <c r="BA38" s="194">
        <v>31</v>
      </c>
    </row>
    <row r="39" spans="1:53" s="19" customFormat="1" ht="13.5">
      <c r="A39" s="188" t="s">
        <v>82</v>
      </c>
      <c r="B39" s="194"/>
      <c r="C39" s="167" t="s">
        <v>83</v>
      </c>
      <c r="D39" s="198" t="s">
        <v>60</v>
      </c>
      <c r="E39" s="137"/>
      <c r="F39" s="63"/>
      <c r="G39" s="63"/>
      <c r="H39" s="63"/>
      <c r="I39" s="63"/>
      <c r="J39" s="134"/>
      <c r="K39" s="133"/>
      <c r="L39" s="63"/>
      <c r="M39" s="63"/>
      <c r="N39" s="39"/>
      <c r="O39" s="73"/>
      <c r="P39" s="134"/>
      <c r="Q39" s="137"/>
      <c r="R39" s="63"/>
      <c r="S39" s="63"/>
      <c r="T39" s="63"/>
      <c r="U39" s="63"/>
      <c r="V39" s="130"/>
      <c r="W39" s="64">
        <f>SUM(U39,T39,S39,R39,Q39,O39,N39,M39,L39,K39,I39,H39,G39,F39,E39)</f>
        <v>0</v>
      </c>
      <c r="X39" s="65">
        <f>SUM(V39,P39,J39,)</f>
        <v>0</v>
      </c>
      <c r="Y39" s="201">
        <v>31</v>
      </c>
      <c r="Z39" s="71"/>
      <c r="AA39" s="72"/>
      <c r="AB39" s="72"/>
      <c r="AC39" s="72"/>
      <c r="AD39" s="72"/>
      <c r="AE39" s="235"/>
      <c r="AF39" s="126"/>
      <c r="AG39" s="72"/>
      <c r="AH39" s="72"/>
      <c r="AI39" s="72"/>
      <c r="AJ39" s="72"/>
      <c r="AK39" s="123"/>
      <c r="AL39" s="118"/>
      <c r="AM39" s="72"/>
      <c r="AN39" s="72"/>
      <c r="AO39" s="72"/>
      <c r="AP39" s="72"/>
      <c r="AQ39" s="235"/>
      <c r="AR39" s="116">
        <f>SUM(AP39,AO39,AN39,AM39,AL39,AJ39,AI39,AH39,AG39,AF39,AD39,AC39,AB39,AA39,Z39,)</f>
        <v>0</v>
      </c>
      <c r="AS39" s="90">
        <f t="shared" si="3"/>
        <v>0</v>
      </c>
      <c r="AT39" s="81">
        <f t="shared" si="4"/>
        <v>0</v>
      </c>
      <c r="AU39" s="82">
        <f t="shared" si="5"/>
        <v>0</v>
      </c>
      <c r="AV39" s="72">
        <f t="shared" si="6"/>
        <v>0</v>
      </c>
      <c r="AW39" s="72">
        <f t="shared" si="7"/>
        <v>0</v>
      </c>
      <c r="AX39" s="72">
        <f t="shared" si="8"/>
        <v>0</v>
      </c>
      <c r="AY39" s="72">
        <f t="shared" si="9"/>
        <v>0</v>
      </c>
      <c r="AZ39" s="72">
        <f t="shared" si="10"/>
        <v>0</v>
      </c>
      <c r="BA39" s="194">
        <v>32</v>
      </c>
    </row>
    <row r="40" spans="1:53" s="19" customFormat="1" ht="13.5">
      <c r="A40" s="188" t="s">
        <v>107</v>
      </c>
      <c r="B40" s="165" t="s">
        <v>108</v>
      </c>
      <c r="C40" s="140" t="s">
        <v>109</v>
      </c>
      <c r="D40" s="198" t="s">
        <v>36</v>
      </c>
      <c r="E40" s="137"/>
      <c r="F40" s="63"/>
      <c r="G40" s="63"/>
      <c r="H40" s="63"/>
      <c r="I40" s="63"/>
      <c r="J40" s="134"/>
      <c r="K40" s="133"/>
      <c r="L40" s="63"/>
      <c r="M40" s="63"/>
      <c r="N40" s="199"/>
      <c r="O40" s="200"/>
      <c r="P40" s="134"/>
      <c r="Q40" s="137"/>
      <c r="R40" s="63"/>
      <c r="S40" s="63"/>
      <c r="T40" s="63"/>
      <c r="U40" s="63"/>
      <c r="V40" s="130"/>
      <c r="W40" s="64">
        <f>SUM(U40,T40,S40,R40,Q40,O40,N40,M40,L40,K40,I40,H40,G40,F40,E40)</f>
        <v>0</v>
      </c>
      <c r="X40" s="65">
        <f>SUM(V40,P40,J40,)</f>
        <v>0</v>
      </c>
      <c r="Y40" s="201">
        <v>33</v>
      </c>
      <c r="Z40" s="62"/>
      <c r="AA40" s="63"/>
      <c r="AB40" s="63"/>
      <c r="AC40" s="63"/>
      <c r="AD40" s="63"/>
      <c r="AE40" s="237"/>
      <c r="AF40" s="137"/>
      <c r="AG40" s="63"/>
      <c r="AH40" s="63"/>
      <c r="AI40" s="63"/>
      <c r="AJ40" s="63"/>
      <c r="AK40" s="202"/>
      <c r="AL40" s="133"/>
      <c r="AM40" s="63"/>
      <c r="AN40" s="63"/>
      <c r="AO40" s="63"/>
      <c r="AP40" s="63"/>
      <c r="AQ40" s="237"/>
      <c r="AR40" s="203">
        <f>SUM(AP40,AO40,AN40,AM40,AL40,AJ40,AI40,AH40,AG40,AF40,AD40,AC40,AB40,AA40,Z40,)</f>
        <v>0</v>
      </c>
      <c r="AS40" s="204">
        <f t="shared" si="3"/>
        <v>0</v>
      </c>
      <c r="AT40" s="205">
        <f t="shared" si="4"/>
        <v>0</v>
      </c>
      <c r="AU40" s="65">
        <f t="shared" si="5"/>
        <v>0</v>
      </c>
      <c r="AV40" s="63">
        <f t="shared" si="6"/>
        <v>0</v>
      </c>
      <c r="AW40" s="63">
        <f t="shared" si="7"/>
        <v>0</v>
      </c>
      <c r="AX40" s="63">
        <f t="shared" si="8"/>
        <v>0</v>
      </c>
      <c r="AY40" s="63">
        <f t="shared" si="9"/>
        <v>0</v>
      </c>
      <c r="AZ40" s="63">
        <f t="shared" si="10"/>
        <v>0</v>
      </c>
      <c r="BA40" s="194">
        <v>33</v>
      </c>
    </row>
    <row r="41" spans="1:53" s="19" customFormat="1" ht="13.5">
      <c r="A41" s="186"/>
      <c r="B41" s="174"/>
      <c r="C41" s="187"/>
      <c r="D41" s="183"/>
      <c r="E41" s="62"/>
      <c r="F41" s="63"/>
      <c r="G41" s="63"/>
      <c r="H41" s="63"/>
      <c r="I41" s="63"/>
      <c r="J41" s="134"/>
      <c r="K41" s="133"/>
      <c r="L41" s="63"/>
      <c r="M41" s="63"/>
      <c r="N41" s="199"/>
      <c r="O41" s="200"/>
      <c r="P41" s="134"/>
      <c r="Q41" s="137"/>
      <c r="R41" s="63"/>
      <c r="S41" s="63"/>
      <c r="T41" s="63"/>
      <c r="U41" s="63"/>
      <c r="V41" s="130"/>
      <c r="W41" s="64"/>
      <c r="X41" s="65"/>
      <c r="Y41" s="201"/>
      <c r="Z41" s="62"/>
      <c r="AA41" s="63"/>
      <c r="AB41" s="63"/>
      <c r="AC41" s="63"/>
      <c r="AD41" s="63"/>
      <c r="AE41" s="237"/>
      <c r="AF41" s="137"/>
      <c r="AG41" s="63"/>
      <c r="AH41" s="63"/>
      <c r="AI41" s="63"/>
      <c r="AJ41" s="63"/>
      <c r="AK41" s="202"/>
      <c r="AL41" s="133"/>
      <c r="AM41" s="63"/>
      <c r="AN41" s="63"/>
      <c r="AO41" s="63"/>
      <c r="AP41" s="63"/>
      <c r="AQ41" s="202"/>
      <c r="AR41" s="203"/>
      <c r="AS41" s="204"/>
      <c r="AT41" s="205"/>
      <c r="AU41" s="65"/>
      <c r="AV41" s="63"/>
      <c r="AW41" s="63"/>
      <c r="AX41" s="206"/>
      <c r="AY41" s="63"/>
      <c r="AZ41" s="206"/>
      <c r="BA41" s="194"/>
    </row>
    <row r="42" spans="1:53" s="19" customFormat="1" ht="13.5">
      <c r="A42" s="147"/>
      <c r="B42" s="174"/>
      <c r="C42" s="159"/>
      <c r="D42" s="183"/>
      <c r="E42" s="62"/>
      <c r="F42" s="63"/>
      <c r="G42" s="63"/>
      <c r="H42" s="63"/>
      <c r="I42" s="63"/>
      <c r="J42" s="134"/>
      <c r="K42" s="133"/>
      <c r="L42" s="63"/>
      <c r="M42" s="63"/>
      <c r="N42" s="199"/>
      <c r="O42" s="200"/>
      <c r="P42" s="134"/>
      <c r="Q42" s="137"/>
      <c r="R42" s="63"/>
      <c r="S42" s="63"/>
      <c r="T42" s="63"/>
      <c r="U42" s="63"/>
      <c r="V42" s="130"/>
      <c r="W42" s="64"/>
      <c r="X42" s="65"/>
      <c r="Y42" s="201"/>
      <c r="Z42" s="62"/>
      <c r="AA42" s="63"/>
      <c r="AB42" s="63"/>
      <c r="AC42" s="63"/>
      <c r="AD42" s="63"/>
      <c r="AE42" s="202"/>
      <c r="AF42" s="137"/>
      <c r="AG42" s="63"/>
      <c r="AH42" s="63"/>
      <c r="AI42" s="63"/>
      <c r="AJ42" s="63"/>
      <c r="AK42" s="202"/>
      <c r="AL42" s="133"/>
      <c r="AM42" s="63"/>
      <c r="AN42" s="63"/>
      <c r="AO42" s="63"/>
      <c r="AP42" s="63"/>
      <c r="AQ42" s="202"/>
      <c r="AR42" s="203"/>
      <c r="AS42" s="204"/>
      <c r="AT42" s="205"/>
      <c r="AU42" s="65"/>
      <c r="AV42" s="63"/>
      <c r="AW42" s="63"/>
      <c r="AX42" s="206"/>
      <c r="AY42" s="63"/>
      <c r="AZ42" s="206"/>
      <c r="BA42" s="194"/>
    </row>
    <row r="43" spans="1:53" s="19" customFormat="1" ht="13.5">
      <c r="A43" s="147"/>
      <c r="B43" s="174"/>
      <c r="C43" s="159"/>
      <c r="D43" s="183"/>
      <c r="E43" s="62"/>
      <c r="F43" s="63"/>
      <c r="G43" s="63"/>
      <c r="H43" s="63"/>
      <c r="I43" s="63"/>
      <c r="J43" s="134"/>
      <c r="K43" s="133"/>
      <c r="L43" s="63"/>
      <c r="M43" s="63"/>
      <c r="N43" s="39"/>
      <c r="O43" s="73"/>
      <c r="P43" s="134"/>
      <c r="Q43" s="137"/>
      <c r="R43" s="63"/>
      <c r="S43" s="63"/>
      <c r="T43" s="63"/>
      <c r="U43" s="63"/>
      <c r="V43" s="130"/>
      <c r="W43" s="64"/>
      <c r="X43" s="65"/>
      <c r="Y43" s="142"/>
      <c r="Z43" s="71"/>
      <c r="AA43" s="72"/>
      <c r="AB43" s="72"/>
      <c r="AC43" s="72"/>
      <c r="AD43" s="72"/>
      <c r="AE43" s="123"/>
      <c r="AF43" s="126"/>
      <c r="AG43" s="72"/>
      <c r="AH43" s="72"/>
      <c r="AI43" s="72"/>
      <c r="AJ43" s="72"/>
      <c r="AK43" s="123"/>
      <c r="AL43" s="118"/>
      <c r="AM43" s="72"/>
      <c r="AN43" s="72"/>
      <c r="AO43" s="72"/>
      <c r="AP43" s="72"/>
      <c r="AQ43" s="123"/>
      <c r="AR43" s="116"/>
      <c r="AS43" s="90"/>
      <c r="AT43" s="81"/>
      <c r="AU43" s="82"/>
      <c r="AV43" s="72"/>
      <c r="AW43" s="72"/>
      <c r="AX43" s="168"/>
      <c r="AY43" s="72"/>
      <c r="AZ43" s="168"/>
      <c r="BA43" s="139"/>
    </row>
    <row r="44" spans="1:53" s="19" customFormat="1" ht="13.5">
      <c r="A44" s="147"/>
      <c r="B44" s="174"/>
      <c r="C44" s="159"/>
      <c r="D44" s="183"/>
      <c r="E44" s="62"/>
      <c r="F44" s="63"/>
      <c r="G44" s="63"/>
      <c r="H44" s="63"/>
      <c r="I44" s="63"/>
      <c r="J44" s="134"/>
      <c r="K44" s="133"/>
      <c r="L44" s="63"/>
      <c r="M44" s="63"/>
      <c r="N44" s="39"/>
      <c r="O44" s="73"/>
      <c r="P44" s="134"/>
      <c r="Q44" s="137"/>
      <c r="R44" s="63"/>
      <c r="S44" s="63"/>
      <c r="T44" s="63"/>
      <c r="U44" s="63"/>
      <c r="V44" s="130"/>
      <c r="W44" s="64"/>
      <c r="X44" s="65"/>
      <c r="Y44" s="142"/>
      <c r="Z44" s="71"/>
      <c r="AA44" s="72"/>
      <c r="AB44" s="72"/>
      <c r="AC44" s="72"/>
      <c r="AD44" s="72"/>
      <c r="AE44" s="123"/>
      <c r="AF44" s="126"/>
      <c r="AG44" s="72"/>
      <c r="AH44" s="72"/>
      <c r="AI44" s="72"/>
      <c r="AJ44" s="72"/>
      <c r="AK44" s="123"/>
      <c r="AL44" s="118"/>
      <c r="AM44" s="72"/>
      <c r="AN44" s="72"/>
      <c r="AO44" s="72"/>
      <c r="AP44" s="72"/>
      <c r="AQ44" s="123"/>
      <c r="AR44" s="116"/>
      <c r="AS44" s="90"/>
      <c r="AT44" s="81"/>
      <c r="AU44" s="82"/>
      <c r="AV44" s="72"/>
      <c r="AW44" s="72"/>
      <c r="AX44" s="168"/>
      <c r="AY44" s="72"/>
      <c r="AZ44" s="168"/>
      <c r="BA44" s="139"/>
    </row>
    <row r="45" spans="1:53" s="19" customFormat="1" ht="13.5">
      <c r="A45" s="147"/>
      <c r="B45" s="174"/>
      <c r="C45" s="159"/>
      <c r="D45" s="183"/>
      <c r="E45" s="62"/>
      <c r="F45" s="63"/>
      <c r="G45" s="63"/>
      <c r="H45" s="63"/>
      <c r="I45" s="63"/>
      <c r="J45" s="134"/>
      <c r="K45" s="133"/>
      <c r="L45" s="63"/>
      <c r="M45" s="63"/>
      <c r="N45" s="39"/>
      <c r="O45" s="73"/>
      <c r="P45" s="134"/>
      <c r="Q45" s="137"/>
      <c r="R45" s="63"/>
      <c r="S45" s="63"/>
      <c r="T45" s="63"/>
      <c r="U45" s="63"/>
      <c r="V45" s="130"/>
      <c r="W45" s="64"/>
      <c r="X45" s="65"/>
      <c r="Y45" s="142"/>
      <c r="Z45" s="71"/>
      <c r="AA45" s="72"/>
      <c r="AB45" s="72"/>
      <c r="AC45" s="72"/>
      <c r="AD45" s="72"/>
      <c r="AE45" s="123"/>
      <c r="AF45" s="126"/>
      <c r="AG45" s="72"/>
      <c r="AH45" s="72"/>
      <c r="AI45" s="72"/>
      <c r="AJ45" s="72"/>
      <c r="AK45" s="123"/>
      <c r="AL45" s="118"/>
      <c r="AM45" s="72"/>
      <c r="AN45" s="72"/>
      <c r="AO45" s="72"/>
      <c r="AP45" s="72"/>
      <c r="AQ45" s="123"/>
      <c r="AR45" s="116"/>
      <c r="AS45" s="90"/>
      <c r="AT45" s="81"/>
      <c r="AU45" s="82"/>
      <c r="AV45" s="72"/>
      <c r="AW45" s="72"/>
      <c r="AX45" s="168"/>
      <c r="AY45" s="72"/>
      <c r="AZ45" s="168"/>
      <c r="BA45" s="139"/>
    </row>
    <row r="46" spans="1:53" s="19" customFormat="1" ht="13.5">
      <c r="A46" s="147"/>
      <c r="B46" s="174"/>
      <c r="C46" s="159"/>
      <c r="D46" s="183"/>
      <c r="E46" s="62"/>
      <c r="F46" s="63"/>
      <c r="G46" s="63"/>
      <c r="H46" s="63"/>
      <c r="I46" s="63"/>
      <c r="J46" s="134"/>
      <c r="K46" s="133"/>
      <c r="L46" s="63"/>
      <c r="M46" s="63"/>
      <c r="N46" s="39"/>
      <c r="O46" s="73"/>
      <c r="P46" s="134"/>
      <c r="Q46" s="137"/>
      <c r="R46" s="63"/>
      <c r="S46" s="63"/>
      <c r="T46" s="63"/>
      <c r="U46" s="63"/>
      <c r="V46" s="130"/>
      <c r="W46" s="64"/>
      <c r="X46" s="65"/>
      <c r="Y46" s="142"/>
      <c r="Z46" s="71"/>
      <c r="AA46" s="72"/>
      <c r="AB46" s="72"/>
      <c r="AC46" s="72"/>
      <c r="AD46" s="72"/>
      <c r="AE46" s="123"/>
      <c r="AF46" s="126"/>
      <c r="AG46" s="72"/>
      <c r="AH46" s="72"/>
      <c r="AI46" s="72"/>
      <c r="AJ46" s="72"/>
      <c r="AK46" s="123"/>
      <c r="AL46" s="118"/>
      <c r="AM46" s="72"/>
      <c r="AN46" s="72"/>
      <c r="AO46" s="72"/>
      <c r="AP46" s="72"/>
      <c r="AQ46" s="123"/>
      <c r="AR46" s="116"/>
      <c r="AS46" s="90"/>
      <c r="AT46" s="81"/>
      <c r="AU46" s="82"/>
      <c r="AV46" s="72"/>
      <c r="AW46" s="72"/>
      <c r="AX46" s="168"/>
      <c r="AY46" s="72"/>
      <c r="AZ46" s="168"/>
      <c r="BA46" s="139"/>
    </row>
    <row r="47" spans="1:53" s="19" customFormat="1" ht="13.5">
      <c r="A47" s="147"/>
      <c r="B47" s="174"/>
      <c r="C47" s="159"/>
      <c r="D47" s="183"/>
      <c r="E47" s="62"/>
      <c r="F47" s="63"/>
      <c r="G47" s="63"/>
      <c r="H47" s="63"/>
      <c r="I47" s="63"/>
      <c r="J47" s="134"/>
      <c r="K47" s="133"/>
      <c r="L47" s="63"/>
      <c r="M47" s="63"/>
      <c r="N47" s="39"/>
      <c r="O47" s="73"/>
      <c r="P47" s="134"/>
      <c r="Q47" s="137"/>
      <c r="R47" s="63"/>
      <c r="S47" s="63"/>
      <c r="T47" s="63"/>
      <c r="U47" s="63"/>
      <c r="V47" s="130"/>
      <c r="W47" s="64"/>
      <c r="X47" s="65"/>
      <c r="Y47" s="142"/>
      <c r="Z47" s="71"/>
      <c r="AA47" s="72"/>
      <c r="AB47" s="72"/>
      <c r="AC47" s="72"/>
      <c r="AD47" s="72"/>
      <c r="AE47" s="123"/>
      <c r="AF47" s="126"/>
      <c r="AG47" s="72"/>
      <c r="AH47" s="72"/>
      <c r="AI47" s="72"/>
      <c r="AJ47" s="72"/>
      <c r="AK47" s="123"/>
      <c r="AL47" s="118"/>
      <c r="AM47" s="72"/>
      <c r="AN47" s="72"/>
      <c r="AO47" s="72"/>
      <c r="AP47" s="72"/>
      <c r="AQ47" s="123"/>
      <c r="AR47" s="116"/>
      <c r="AS47" s="90"/>
      <c r="AT47" s="81"/>
      <c r="AU47" s="82"/>
      <c r="AV47" s="72"/>
      <c r="AW47" s="72"/>
      <c r="AX47" s="168"/>
      <c r="AY47" s="72"/>
      <c r="AZ47" s="168"/>
      <c r="BA47" s="139"/>
    </row>
    <row r="48" spans="1:53" s="19" customFormat="1" ht="13.5">
      <c r="A48" s="147"/>
      <c r="B48" s="174"/>
      <c r="C48" s="159"/>
      <c r="D48" s="183"/>
      <c r="E48" s="62"/>
      <c r="F48" s="63"/>
      <c r="G48" s="63"/>
      <c r="H48" s="63"/>
      <c r="I48" s="63"/>
      <c r="J48" s="134"/>
      <c r="K48" s="133"/>
      <c r="L48" s="63"/>
      <c r="M48" s="63"/>
      <c r="N48" s="39"/>
      <c r="O48" s="73"/>
      <c r="P48" s="134"/>
      <c r="Q48" s="137"/>
      <c r="R48" s="63"/>
      <c r="S48" s="63"/>
      <c r="T48" s="63"/>
      <c r="U48" s="63"/>
      <c r="V48" s="130"/>
      <c r="W48" s="64"/>
      <c r="X48" s="65"/>
      <c r="Y48" s="142"/>
      <c r="Z48" s="71"/>
      <c r="AA48" s="72"/>
      <c r="AB48" s="72"/>
      <c r="AC48" s="72"/>
      <c r="AD48" s="72"/>
      <c r="AE48" s="123"/>
      <c r="AF48" s="126"/>
      <c r="AG48" s="72"/>
      <c r="AH48" s="72"/>
      <c r="AI48" s="72"/>
      <c r="AJ48" s="72"/>
      <c r="AK48" s="123"/>
      <c r="AL48" s="118"/>
      <c r="AM48" s="72"/>
      <c r="AN48" s="72"/>
      <c r="AO48" s="72"/>
      <c r="AP48" s="72"/>
      <c r="AQ48" s="123"/>
      <c r="AR48" s="116"/>
      <c r="AS48" s="90"/>
      <c r="AT48" s="81"/>
      <c r="AU48" s="82"/>
      <c r="AV48" s="72"/>
      <c r="AW48" s="72"/>
      <c r="AX48" s="168"/>
      <c r="AY48" s="72"/>
      <c r="AZ48" s="168"/>
      <c r="BA48" s="139"/>
    </row>
    <row r="49" spans="1:53" s="19" customFormat="1" ht="13.5">
      <c r="A49" s="147"/>
      <c r="B49" s="174"/>
      <c r="C49" s="159"/>
      <c r="D49" s="183"/>
      <c r="E49" s="62"/>
      <c r="F49" s="63"/>
      <c r="G49" s="63"/>
      <c r="H49" s="63"/>
      <c r="I49" s="63"/>
      <c r="J49" s="134"/>
      <c r="K49" s="133"/>
      <c r="L49" s="63"/>
      <c r="M49" s="63"/>
      <c r="N49" s="39"/>
      <c r="O49" s="73"/>
      <c r="P49" s="134"/>
      <c r="Q49" s="137"/>
      <c r="R49" s="63"/>
      <c r="S49" s="63"/>
      <c r="T49" s="63"/>
      <c r="U49" s="63"/>
      <c r="V49" s="130"/>
      <c r="W49" s="64"/>
      <c r="X49" s="65"/>
      <c r="Y49" s="142"/>
      <c r="Z49" s="71"/>
      <c r="AA49" s="72"/>
      <c r="AB49" s="72"/>
      <c r="AC49" s="72"/>
      <c r="AD49" s="72"/>
      <c r="AE49" s="123"/>
      <c r="AF49" s="126"/>
      <c r="AG49" s="72"/>
      <c r="AH49" s="72"/>
      <c r="AI49" s="72"/>
      <c r="AJ49" s="72"/>
      <c r="AK49" s="123"/>
      <c r="AL49" s="118"/>
      <c r="AM49" s="72"/>
      <c r="AN49" s="72"/>
      <c r="AO49" s="72"/>
      <c r="AP49" s="72"/>
      <c r="AQ49" s="123"/>
      <c r="AR49" s="116"/>
      <c r="AS49" s="90"/>
      <c r="AT49" s="81"/>
      <c r="AU49" s="82"/>
      <c r="AV49" s="72"/>
      <c r="AW49" s="72"/>
      <c r="AX49" s="168"/>
      <c r="AY49" s="72"/>
      <c r="AZ49" s="168"/>
      <c r="BA49" s="139"/>
    </row>
    <row r="50" spans="1:53" s="19" customFormat="1" ht="13.5">
      <c r="A50" s="147"/>
      <c r="B50" s="174"/>
      <c r="C50" s="159"/>
      <c r="D50" s="183"/>
      <c r="E50" s="62"/>
      <c r="F50" s="63"/>
      <c r="G50" s="63"/>
      <c r="H50" s="63"/>
      <c r="I50" s="63"/>
      <c r="J50" s="134"/>
      <c r="K50" s="133"/>
      <c r="L50" s="63"/>
      <c r="M50" s="63"/>
      <c r="N50" s="39"/>
      <c r="O50" s="73"/>
      <c r="P50" s="134"/>
      <c r="Q50" s="137"/>
      <c r="R50" s="63"/>
      <c r="S50" s="63"/>
      <c r="T50" s="63"/>
      <c r="U50" s="63"/>
      <c r="V50" s="130"/>
      <c r="W50" s="64"/>
      <c r="X50" s="65"/>
      <c r="Y50" s="142"/>
      <c r="Z50" s="71"/>
      <c r="AA50" s="72"/>
      <c r="AB50" s="72"/>
      <c r="AC50" s="72"/>
      <c r="AD50" s="72"/>
      <c r="AE50" s="123"/>
      <c r="AF50" s="126"/>
      <c r="AG50" s="72"/>
      <c r="AH50" s="72"/>
      <c r="AI50" s="72"/>
      <c r="AJ50" s="72"/>
      <c r="AK50" s="123"/>
      <c r="AL50" s="118"/>
      <c r="AM50" s="72"/>
      <c r="AN50" s="72"/>
      <c r="AO50" s="72"/>
      <c r="AP50" s="72"/>
      <c r="AQ50" s="123"/>
      <c r="AR50" s="116"/>
      <c r="AS50" s="90"/>
      <c r="AT50" s="81"/>
      <c r="AU50" s="82"/>
      <c r="AV50" s="72"/>
      <c r="AW50" s="72"/>
      <c r="AX50" s="168"/>
      <c r="AY50" s="72"/>
      <c r="AZ50" s="168"/>
      <c r="BA50" s="139"/>
    </row>
    <row r="51" spans="1:53" s="19" customFormat="1" ht="13.5">
      <c r="A51" s="147"/>
      <c r="B51" s="174"/>
      <c r="C51" s="159"/>
      <c r="D51" s="183"/>
      <c r="E51" s="62"/>
      <c r="F51" s="63"/>
      <c r="G51" s="63"/>
      <c r="H51" s="63"/>
      <c r="I51" s="63"/>
      <c r="J51" s="134"/>
      <c r="K51" s="133"/>
      <c r="L51" s="63"/>
      <c r="M51" s="63"/>
      <c r="N51" s="39"/>
      <c r="O51" s="73"/>
      <c r="P51" s="134"/>
      <c r="Q51" s="137"/>
      <c r="R51" s="63"/>
      <c r="S51" s="63"/>
      <c r="T51" s="63"/>
      <c r="U51" s="63"/>
      <c r="V51" s="130"/>
      <c r="W51" s="64"/>
      <c r="X51" s="65"/>
      <c r="Y51" s="142"/>
      <c r="Z51" s="71"/>
      <c r="AA51" s="72"/>
      <c r="AB51" s="72"/>
      <c r="AC51" s="72"/>
      <c r="AD51" s="72"/>
      <c r="AE51" s="123"/>
      <c r="AF51" s="126"/>
      <c r="AG51" s="72"/>
      <c r="AH51" s="72"/>
      <c r="AI51" s="72"/>
      <c r="AJ51" s="72"/>
      <c r="AK51" s="123"/>
      <c r="AL51" s="118"/>
      <c r="AM51" s="72"/>
      <c r="AN51" s="72"/>
      <c r="AO51" s="72"/>
      <c r="AP51" s="72"/>
      <c r="AQ51" s="123"/>
      <c r="AR51" s="116"/>
      <c r="AS51" s="90"/>
      <c r="AT51" s="81"/>
      <c r="AU51" s="82"/>
      <c r="AV51" s="72"/>
      <c r="AW51" s="72"/>
      <c r="AX51" s="168"/>
      <c r="AY51" s="72"/>
      <c r="AZ51" s="168"/>
      <c r="BA51" s="139"/>
    </row>
    <row r="52" spans="1:53" s="19" customFormat="1" ht="13.5">
      <c r="A52" s="147"/>
      <c r="B52" s="174"/>
      <c r="C52" s="159"/>
      <c r="D52" s="183"/>
      <c r="E52" s="62"/>
      <c r="F52" s="63"/>
      <c r="G52" s="63"/>
      <c r="H52" s="63"/>
      <c r="I52" s="63"/>
      <c r="J52" s="134"/>
      <c r="K52" s="133"/>
      <c r="L52" s="63"/>
      <c r="M52" s="63"/>
      <c r="N52" s="39"/>
      <c r="O52" s="73"/>
      <c r="P52" s="134"/>
      <c r="Q52" s="137"/>
      <c r="R52" s="63"/>
      <c r="S52" s="63"/>
      <c r="T52" s="63"/>
      <c r="U52" s="63"/>
      <c r="V52" s="130"/>
      <c r="W52" s="64"/>
      <c r="X52" s="65"/>
      <c r="Y52" s="142"/>
      <c r="Z52" s="71"/>
      <c r="AA52" s="72"/>
      <c r="AB52" s="72"/>
      <c r="AC52" s="72"/>
      <c r="AD52" s="72"/>
      <c r="AE52" s="123"/>
      <c r="AF52" s="126"/>
      <c r="AG52" s="72"/>
      <c r="AH52" s="72"/>
      <c r="AI52" s="72"/>
      <c r="AJ52" s="72"/>
      <c r="AK52" s="123"/>
      <c r="AL52" s="118"/>
      <c r="AM52" s="72"/>
      <c r="AN52" s="72"/>
      <c r="AO52" s="72"/>
      <c r="AP52" s="72"/>
      <c r="AQ52" s="123"/>
      <c r="AR52" s="116"/>
      <c r="AS52" s="90"/>
      <c r="AT52" s="81"/>
      <c r="AU52" s="82"/>
      <c r="AV52" s="72"/>
      <c r="AW52" s="72"/>
      <c r="AX52" s="168"/>
      <c r="AY52" s="72"/>
      <c r="AZ52" s="168"/>
      <c r="BA52" s="139"/>
    </row>
    <row r="53" spans="1:53" s="19" customFormat="1" ht="13.5">
      <c r="A53" s="147"/>
      <c r="B53" s="174"/>
      <c r="C53" s="159"/>
      <c r="D53" s="183"/>
      <c r="E53" s="62"/>
      <c r="F53" s="63"/>
      <c r="G53" s="63"/>
      <c r="H53" s="63"/>
      <c r="I53" s="63"/>
      <c r="J53" s="134"/>
      <c r="K53" s="133"/>
      <c r="L53" s="63"/>
      <c r="M53" s="63"/>
      <c r="N53" s="39"/>
      <c r="O53" s="73"/>
      <c r="P53" s="134"/>
      <c r="Q53" s="137"/>
      <c r="R53" s="63"/>
      <c r="S53" s="63"/>
      <c r="T53" s="63"/>
      <c r="U53" s="63"/>
      <c r="V53" s="130"/>
      <c r="W53" s="64"/>
      <c r="X53" s="65"/>
      <c r="Y53" s="142"/>
      <c r="Z53" s="71"/>
      <c r="AA53" s="72"/>
      <c r="AB53" s="72"/>
      <c r="AC53" s="72"/>
      <c r="AD53" s="72"/>
      <c r="AE53" s="123"/>
      <c r="AF53" s="126"/>
      <c r="AG53" s="72"/>
      <c r="AH53" s="72"/>
      <c r="AI53" s="72"/>
      <c r="AJ53" s="72"/>
      <c r="AK53" s="123"/>
      <c r="AL53" s="118"/>
      <c r="AM53" s="72"/>
      <c r="AN53" s="72"/>
      <c r="AO53" s="72"/>
      <c r="AP53" s="72"/>
      <c r="AQ53" s="123"/>
      <c r="AR53" s="116">
        <f>SUM(AC58,AF58,AI58,AL58,AO58,)</f>
        <v>69</v>
      </c>
      <c r="AS53" s="90"/>
      <c r="AT53" s="81"/>
      <c r="AU53" s="82"/>
      <c r="AV53" s="72"/>
      <c r="AW53" s="72"/>
      <c r="AX53" s="168"/>
      <c r="AY53" s="72"/>
      <c r="AZ53" s="168"/>
      <c r="BA53" s="139"/>
    </row>
    <row r="54" spans="1:53" s="19" customFormat="1" ht="13.5">
      <c r="A54" s="147"/>
      <c r="B54" s="167"/>
      <c r="C54" s="167"/>
      <c r="D54" s="175"/>
      <c r="E54" s="45"/>
      <c r="F54" s="37"/>
      <c r="G54" s="37"/>
      <c r="H54" s="37"/>
      <c r="I54" s="37"/>
      <c r="J54" s="120"/>
      <c r="K54" s="119"/>
      <c r="L54" s="37"/>
      <c r="M54" s="37"/>
      <c r="N54" s="39"/>
      <c r="O54" s="39"/>
      <c r="P54" s="120"/>
      <c r="Q54" s="127"/>
      <c r="R54" s="37"/>
      <c r="S54" s="37"/>
      <c r="T54" s="37"/>
      <c r="U54" s="37"/>
      <c r="V54" s="219"/>
      <c r="W54" s="226"/>
      <c r="X54" s="32"/>
      <c r="Y54" s="142"/>
      <c r="Z54" s="44"/>
      <c r="AA54" s="38"/>
      <c r="AB54" s="38"/>
      <c r="AC54" s="38"/>
      <c r="AD54" s="38"/>
      <c r="AE54" s="179"/>
      <c r="AF54" s="138"/>
      <c r="AG54" s="38"/>
      <c r="AH54" s="38"/>
      <c r="AI54" s="38"/>
      <c r="AJ54" s="38"/>
      <c r="AK54" s="179"/>
      <c r="AL54" s="135"/>
      <c r="AM54" s="38"/>
      <c r="AN54" s="38"/>
      <c r="AO54" s="38"/>
      <c r="AP54" s="38"/>
      <c r="AQ54" s="179"/>
      <c r="AR54" s="116">
        <f>SUM(AP56,AO56,AN56,AM56,AL56,AJ56,AI56,AH56,AG56,AF56,AD56,AC56,AB56,AA56,Z56,)</f>
        <v>69</v>
      </c>
      <c r="AS54" s="90">
        <f>SUM(AE56,AK56,AQ56,)</f>
        <v>6501</v>
      </c>
      <c r="AT54" s="172">
        <f>SUM(W56,AR56)</f>
        <v>158</v>
      </c>
      <c r="AU54" s="33">
        <f>SUM(X56,AS56)</f>
        <v>15309</v>
      </c>
      <c r="AV54" s="37"/>
      <c r="AW54" s="37"/>
      <c r="AX54" s="114"/>
      <c r="AY54" s="27"/>
      <c r="AZ54" s="185"/>
      <c r="BA54" s="194"/>
    </row>
    <row r="55" spans="1:53" s="1" customFormat="1" ht="12.75" customHeight="1">
      <c r="A55" s="147"/>
      <c r="B55" s="158"/>
      <c r="C55" s="26"/>
      <c r="D55" s="233"/>
      <c r="E55" s="45"/>
      <c r="F55" s="37"/>
      <c r="G55" s="37"/>
      <c r="H55" s="37"/>
      <c r="I55" s="37"/>
      <c r="J55" s="120"/>
      <c r="K55" s="119"/>
      <c r="L55" s="37"/>
      <c r="M55" s="37"/>
      <c r="N55" s="37"/>
      <c r="O55" s="37"/>
      <c r="P55" s="120"/>
      <c r="Q55" s="127"/>
      <c r="R55" s="37"/>
      <c r="S55" s="37"/>
      <c r="T55" s="37"/>
      <c r="U55" s="37"/>
      <c r="V55" s="219"/>
      <c r="W55" s="226">
        <f>SUM(H58,K58,N58,R58,U58,)</f>
        <v>89</v>
      </c>
      <c r="X55" s="207"/>
      <c r="Y55" s="142"/>
      <c r="Z55" s="45"/>
      <c r="AA55" s="37"/>
      <c r="AB55" s="37"/>
      <c r="AC55" s="37"/>
      <c r="AD55" s="37"/>
      <c r="AE55" s="120"/>
      <c r="AF55" s="127"/>
      <c r="AG55" s="37"/>
      <c r="AH55" s="37"/>
      <c r="AI55" s="37"/>
      <c r="AJ55" s="37"/>
      <c r="AK55" s="120"/>
      <c r="AL55" s="119"/>
      <c r="AM55" s="37"/>
      <c r="AN55" s="37"/>
      <c r="AO55" s="37"/>
      <c r="AP55" s="37"/>
      <c r="AQ55" s="120"/>
      <c r="AR55" s="116"/>
      <c r="AS55" s="90">
        <f>SUM(AE56,AK56,AQ56,)</f>
        <v>6501</v>
      </c>
      <c r="AT55" s="47"/>
      <c r="AU55" s="32"/>
      <c r="AV55" s="58">
        <f>SUM(AV8:AV54)</f>
        <v>46</v>
      </c>
      <c r="AW55" s="58">
        <f>SUM(AW8:AW54)</f>
        <v>112</v>
      </c>
      <c r="AX55" s="58">
        <f>SUM(AX8:AX54)</f>
        <v>0</v>
      </c>
      <c r="AY55" s="58">
        <f>SUM(AY8:AY40)</f>
        <v>0</v>
      </c>
      <c r="AZ55" s="170">
        <f>SUM(AZ8:AZ40)</f>
        <v>0</v>
      </c>
      <c r="BA55" s="139"/>
    </row>
    <row r="56" spans="1:53" s="1" customFormat="1" ht="24.75" customHeight="1" thickBot="1">
      <c r="A56" s="150"/>
      <c r="B56" s="160"/>
      <c r="C56" s="28"/>
      <c r="D56" s="40"/>
      <c r="E56" s="56">
        <f aca="true" t="shared" si="11" ref="E56:O56">SUM(E8:E55)</f>
        <v>14</v>
      </c>
      <c r="F56" s="57">
        <f t="shared" si="11"/>
        <v>25</v>
      </c>
      <c r="G56" s="57">
        <f t="shared" si="11"/>
        <v>0</v>
      </c>
      <c r="H56" s="57">
        <f t="shared" si="11"/>
        <v>0</v>
      </c>
      <c r="I56" s="57">
        <f t="shared" si="11"/>
        <v>0</v>
      </c>
      <c r="J56" s="212">
        <f t="shared" si="11"/>
        <v>4093</v>
      </c>
      <c r="K56" s="136">
        <f t="shared" si="11"/>
        <v>8</v>
      </c>
      <c r="L56" s="57">
        <f t="shared" si="11"/>
        <v>33</v>
      </c>
      <c r="M56" s="57">
        <f t="shared" si="11"/>
        <v>0</v>
      </c>
      <c r="N56" s="57">
        <f t="shared" si="11"/>
        <v>0</v>
      </c>
      <c r="O56" s="57">
        <f t="shared" si="11"/>
        <v>0</v>
      </c>
      <c r="P56" s="212">
        <f>SUM(P8:P40)</f>
        <v>3518.5</v>
      </c>
      <c r="Q56" s="131">
        <f>SUM(Q8:Q55)</f>
        <v>5</v>
      </c>
      <c r="R56" s="57">
        <f>SUM(R8:R55)</f>
        <v>4</v>
      </c>
      <c r="S56" s="57">
        <f>SUM(S8:S55)</f>
        <v>0</v>
      </c>
      <c r="T56" s="57">
        <f>SUM(T8:T55)</f>
        <v>0</v>
      </c>
      <c r="U56" s="57">
        <f>SUM(U8:U55)</f>
        <v>0</v>
      </c>
      <c r="V56" s="220">
        <f>SUM(V8:V40)</f>
        <v>1196.5</v>
      </c>
      <c r="W56" s="227">
        <f>SUM(W8:W40)</f>
        <v>89</v>
      </c>
      <c r="X56" s="34">
        <f>SUM(X8:X55)</f>
        <v>8808</v>
      </c>
      <c r="Y56" s="51"/>
      <c r="Z56" s="129">
        <f aca="true" t="shared" si="12" ref="Z56:AQ56">SUM(Z8:Z55)</f>
        <v>10</v>
      </c>
      <c r="AA56" s="125">
        <f t="shared" si="12"/>
        <v>31</v>
      </c>
      <c r="AB56" s="125">
        <f t="shared" si="12"/>
        <v>0</v>
      </c>
      <c r="AC56" s="125">
        <f t="shared" si="12"/>
        <v>0</v>
      </c>
      <c r="AD56" s="125">
        <f t="shared" si="12"/>
        <v>0</v>
      </c>
      <c r="AE56" s="143">
        <f t="shared" si="12"/>
        <v>3683</v>
      </c>
      <c r="AF56" s="125">
        <f t="shared" si="12"/>
        <v>3</v>
      </c>
      <c r="AG56" s="125">
        <f t="shared" si="12"/>
        <v>14</v>
      </c>
      <c r="AH56" s="125">
        <f t="shared" si="12"/>
        <v>0</v>
      </c>
      <c r="AI56" s="125">
        <f t="shared" si="12"/>
        <v>0</v>
      </c>
      <c r="AJ56" s="125">
        <f t="shared" si="12"/>
        <v>0</v>
      </c>
      <c r="AK56" s="143">
        <f t="shared" si="12"/>
        <v>1490</v>
      </c>
      <c r="AL56" s="124">
        <f t="shared" si="12"/>
        <v>6</v>
      </c>
      <c r="AM56" s="125">
        <f t="shared" si="12"/>
        <v>5</v>
      </c>
      <c r="AN56" s="125">
        <f t="shared" si="12"/>
        <v>0</v>
      </c>
      <c r="AO56" s="125">
        <f t="shared" si="12"/>
        <v>0</v>
      </c>
      <c r="AP56" s="125">
        <f t="shared" si="12"/>
        <v>0</v>
      </c>
      <c r="AQ56" s="144">
        <f t="shared" si="12"/>
        <v>1328</v>
      </c>
      <c r="AR56" s="20">
        <f>SUM(AR8:AR40)</f>
        <v>69</v>
      </c>
      <c r="AS56" s="20">
        <f>SUM(AS6:AS40)</f>
        <v>6501</v>
      </c>
      <c r="AT56" s="48">
        <f>SUM(AT8:AT44)</f>
        <v>158</v>
      </c>
      <c r="AU56" s="21">
        <f>SUM(AU8:AU42)</f>
        <v>15309</v>
      </c>
      <c r="AV56" s="16"/>
      <c r="AW56" s="16"/>
      <c r="AX56" s="16"/>
      <c r="AY56" s="92"/>
      <c r="AZ56" s="166"/>
      <c r="BA56" s="139"/>
    </row>
    <row r="57" spans="1:53" s="1" customFormat="1" ht="13.5" thickBot="1">
      <c r="A57" s="151"/>
      <c r="B57" s="161"/>
      <c r="C57" s="7"/>
      <c r="D57" s="17"/>
      <c r="E57" s="52"/>
      <c r="F57" s="35"/>
      <c r="G57" s="35"/>
      <c r="H57" s="35"/>
      <c r="I57" s="35"/>
      <c r="J57" s="213"/>
      <c r="K57" s="35"/>
      <c r="L57" s="35"/>
      <c r="M57" s="35"/>
      <c r="N57" s="35"/>
      <c r="O57" s="35"/>
      <c r="P57" s="213"/>
      <c r="Q57" s="35"/>
      <c r="R57" s="35"/>
      <c r="S57" s="35"/>
      <c r="T57" s="35"/>
      <c r="U57" s="35"/>
      <c r="V57" s="213"/>
      <c r="W57" s="213"/>
      <c r="X57" s="35"/>
      <c r="Y57" s="53"/>
      <c r="Z57" s="100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2"/>
      <c r="AT57" s="8"/>
      <c r="AU57" s="10"/>
      <c r="AV57" s="16"/>
      <c r="AW57" s="16"/>
      <c r="AX57" s="16"/>
      <c r="AY57" s="92"/>
      <c r="AZ57" s="166"/>
      <c r="BA57" s="139"/>
    </row>
    <row r="58" spans="1:53" s="1" customFormat="1" ht="20.25" customHeight="1" thickBot="1">
      <c r="A58" s="152"/>
      <c r="B58" s="162"/>
      <c r="C58" s="5"/>
      <c r="D58" s="41"/>
      <c r="E58" s="60" t="s">
        <v>17</v>
      </c>
      <c r="F58" s="54"/>
      <c r="G58" s="54"/>
      <c r="H58" s="55">
        <f>SUM(E56,K56,Q56)</f>
        <v>27</v>
      </c>
      <c r="I58" s="61" t="s">
        <v>18</v>
      </c>
      <c r="J58" s="19"/>
      <c r="K58" s="55">
        <f>+SUM(F56+L56+R56)</f>
        <v>62</v>
      </c>
      <c r="L58" s="61" t="s">
        <v>19</v>
      </c>
      <c r="M58" s="54"/>
      <c r="N58" s="55">
        <f>SUM(G56,M56,S56)</f>
        <v>0</v>
      </c>
      <c r="O58" s="93" t="s">
        <v>26</v>
      </c>
      <c r="P58" s="19"/>
      <c r="Q58" s="15"/>
      <c r="R58" s="94">
        <f>SUM(H56,N56,T56,)</f>
        <v>0</v>
      </c>
      <c r="S58" s="95" t="s">
        <v>21</v>
      </c>
      <c r="T58" s="96"/>
      <c r="U58" s="94">
        <f>SUM(I56,O56,U56,)</f>
        <v>0</v>
      </c>
      <c r="V58" s="19"/>
      <c r="W58" s="228"/>
      <c r="X58" s="42"/>
      <c r="Y58" s="42"/>
      <c r="Z58" s="103" t="s">
        <v>17</v>
      </c>
      <c r="AA58" s="104"/>
      <c r="AB58" s="104"/>
      <c r="AC58" s="105">
        <f>SUM(Z56,AF56,AL56,)</f>
        <v>19</v>
      </c>
      <c r="AD58" s="104" t="s">
        <v>18</v>
      </c>
      <c r="AE58" s="106"/>
      <c r="AF58" s="105">
        <f>SUM(AA56,AG56,AM56,)</f>
        <v>50</v>
      </c>
      <c r="AG58" s="104" t="s">
        <v>20</v>
      </c>
      <c r="AH58" s="104"/>
      <c r="AI58" s="105">
        <f>SUM(AB56,AH56,AN56,)</f>
        <v>0</v>
      </c>
      <c r="AJ58" s="107" t="s">
        <v>26</v>
      </c>
      <c r="AK58" s="106"/>
      <c r="AL58" s="105">
        <f>SUM(AC56,AI56,AO56,)</f>
        <v>0</v>
      </c>
      <c r="AM58" s="104" t="s">
        <v>21</v>
      </c>
      <c r="AN58" s="104"/>
      <c r="AO58" s="105">
        <f>SUM(AD56,AJ56,AP56,)</f>
        <v>0</v>
      </c>
      <c r="AP58" s="104"/>
      <c r="AQ58" s="106"/>
      <c r="AR58" s="99"/>
      <c r="AS58" s="108"/>
      <c r="AT58" s="99"/>
      <c r="AU58" s="9"/>
      <c r="AV58" s="59">
        <f>SUM(AV8:AV40)</f>
        <v>46</v>
      </c>
      <c r="AW58" s="59">
        <f>SUM(AW8:AW40)</f>
        <v>112</v>
      </c>
      <c r="AX58" s="115">
        <f>SUM(AX8:AX40)</f>
        <v>0</v>
      </c>
      <c r="AY58" s="115">
        <f>SUM(AY8:AY40)</f>
        <v>0</v>
      </c>
      <c r="AZ58" s="115">
        <f>SUM(AZ8:AZ40)</f>
        <v>0</v>
      </c>
      <c r="BA58" s="242"/>
    </row>
    <row r="59" spans="1:53" s="1" customFormat="1" ht="18.75" customHeight="1" thickBot="1">
      <c r="A59" s="151"/>
      <c r="B59" s="161"/>
      <c r="C59" s="7"/>
      <c r="D59" s="17"/>
      <c r="E59" s="97"/>
      <c r="F59" s="98"/>
      <c r="G59" s="98"/>
      <c r="H59" s="190">
        <f>H58/W56</f>
        <v>0.30337078651685395</v>
      </c>
      <c r="I59" s="190"/>
      <c r="J59" s="214"/>
      <c r="K59" s="190">
        <f>K58/W56</f>
        <v>0.6966292134831461</v>
      </c>
      <c r="L59" s="190"/>
      <c r="M59" s="190"/>
      <c r="N59" s="190">
        <f>N58/W56</f>
        <v>0</v>
      </c>
      <c r="O59" s="190"/>
      <c r="P59" s="214"/>
      <c r="Q59" s="190"/>
      <c r="R59" s="190">
        <f>R58/W56</f>
        <v>0</v>
      </c>
      <c r="S59" s="190"/>
      <c r="T59" s="190"/>
      <c r="U59" s="190">
        <f>U58/W56</f>
        <v>0</v>
      </c>
      <c r="V59" s="221"/>
      <c r="W59" s="229"/>
      <c r="X59" s="43"/>
      <c r="Y59" s="43"/>
      <c r="Z59" s="111"/>
      <c r="AA59" s="112"/>
      <c r="AB59" s="112"/>
      <c r="AC59" s="145">
        <f>AC58/AR56</f>
        <v>0.2753623188405797</v>
      </c>
      <c r="AD59" s="112"/>
      <c r="AE59" s="113"/>
      <c r="AF59" s="145">
        <f>AF58/AR56</f>
        <v>0.7246376811594203</v>
      </c>
      <c r="AG59" s="112"/>
      <c r="AH59" s="112"/>
      <c r="AI59" s="145">
        <f>AI58/AR56</f>
        <v>0</v>
      </c>
      <c r="AJ59" s="112"/>
      <c r="AK59" s="113"/>
      <c r="AL59" s="145">
        <f>AL58/AR56</f>
        <v>0</v>
      </c>
      <c r="AM59" s="112"/>
      <c r="AN59" s="112"/>
      <c r="AO59" s="145">
        <f>AO58/AR56</f>
        <v>0</v>
      </c>
      <c r="AP59" s="112"/>
      <c r="AQ59" s="113"/>
      <c r="AR59" s="109"/>
      <c r="AS59" s="110"/>
      <c r="AT59" s="46"/>
      <c r="AU59" s="49"/>
      <c r="AV59" s="50">
        <f>AV58/$AT$56</f>
        <v>0.2911392405063291</v>
      </c>
      <c r="AW59" s="50">
        <f>AW58/$AT$56</f>
        <v>0.7088607594936709</v>
      </c>
      <c r="AX59" s="50">
        <f>AX58/$AT$56</f>
        <v>0</v>
      </c>
      <c r="AY59" s="50">
        <f>AY58/$AT$56</f>
        <v>0</v>
      </c>
      <c r="AZ59" s="171">
        <f>AZ58/$AT$56</f>
        <v>0</v>
      </c>
      <c r="BA59" s="243"/>
    </row>
    <row r="60" spans="1:53" s="1" customFormat="1" ht="12.75">
      <c r="A60" s="2"/>
      <c r="B60" s="154"/>
      <c r="C60" s="13"/>
      <c r="D60" s="18"/>
      <c r="J60" s="19"/>
      <c r="P60" s="19"/>
      <c r="V60" s="19"/>
      <c r="W60" s="230"/>
      <c r="X60" s="36"/>
      <c r="BA60" s="244"/>
    </row>
    <row r="61" spans="1:53" s="1" customFormat="1" ht="12.75">
      <c r="A61" s="153"/>
      <c r="B61" s="154"/>
      <c r="C61" s="13"/>
      <c r="D61" s="18"/>
      <c r="J61" s="19"/>
      <c r="P61" s="19"/>
      <c r="V61" s="19"/>
      <c r="W61" s="230"/>
      <c r="X61" s="36"/>
      <c r="BA61" s="36"/>
    </row>
    <row r="62" spans="1:53" s="1" customFormat="1" ht="12.75">
      <c r="A62" s="2"/>
      <c r="B62" s="154"/>
      <c r="C62" s="13"/>
      <c r="D62" s="18"/>
      <c r="J62" s="19"/>
      <c r="P62" s="19"/>
      <c r="V62" s="19"/>
      <c r="W62" s="230"/>
      <c r="X62" s="36"/>
      <c r="BA62" s="36"/>
    </row>
    <row r="63" spans="1:53" s="1" customFormat="1" ht="12.75">
      <c r="A63" s="2"/>
      <c r="B63" s="154"/>
      <c r="C63" s="13"/>
      <c r="D63" s="18"/>
      <c r="J63" s="19"/>
      <c r="P63" s="19"/>
      <c r="V63" s="19"/>
      <c r="W63" s="230"/>
      <c r="X63" s="36"/>
      <c r="BA63" s="36"/>
    </row>
    <row r="64" spans="1:53" s="1" customFormat="1" ht="12.75">
      <c r="A64" s="153"/>
      <c r="B64" s="154"/>
      <c r="C64" s="13"/>
      <c r="D64" s="18"/>
      <c r="J64" s="19"/>
      <c r="P64" s="19"/>
      <c r="V64" s="19"/>
      <c r="W64" s="230"/>
      <c r="X64" s="36"/>
      <c r="BA64" s="36"/>
    </row>
    <row r="65" spans="1:53" s="1" customFormat="1" ht="12.75">
      <c r="A65" s="2"/>
      <c r="B65" s="154"/>
      <c r="C65" s="13"/>
      <c r="D65" s="18"/>
      <c r="J65" s="19"/>
      <c r="P65" s="19"/>
      <c r="V65" s="19"/>
      <c r="W65" s="230"/>
      <c r="X65" s="36"/>
      <c r="BA65" s="36"/>
    </row>
    <row r="66" spans="1:53" s="1" customFormat="1" ht="12.75">
      <c r="A66" s="2"/>
      <c r="B66" s="154"/>
      <c r="C66" s="13"/>
      <c r="D66" s="18"/>
      <c r="J66" s="215"/>
      <c r="P66" s="19"/>
      <c r="V66" s="19"/>
      <c r="W66" s="230"/>
      <c r="X66" s="36"/>
      <c r="BA66" s="36"/>
    </row>
    <row r="67" spans="1:53" s="1" customFormat="1" ht="12.75">
      <c r="A67" s="2"/>
      <c r="B67" s="154"/>
      <c r="C67" s="13"/>
      <c r="D67" s="18"/>
      <c r="J67" s="19"/>
      <c r="P67" s="19"/>
      <c r="V67" s="19"/>
      <c r="W67" s="230"/>
      <c r="X67" s="36"/>
      <c r="BA67" s="36"/>
    </row>
    <row r="68" spans="1:53" s="1" customFormat="1" ht="12.75">
      <c r="A68" s="2"/>
      <c r="B68" s="154"/>
      <c r="C68" s="13"/>
      <c r="D68" s="18"/>
      <c r="J68" s="19"/>
      <c r="P68" s="19"/>
      <c r="V68" s="19"/>
      <c r="W68" s="230"/>
      <c r="X68" s="36"/>
      <c r="BA68" s="36"/>
    </row>
    <row r="69" spans="1:53" s="1" customFormat="1" ht="12.75">
      <c r="A69" s="2"/>
      <c r="B69" s="154"/>
      <c r="C69" s="13"/>
      <c r="D69" s="18"/>
      <c r="J69" s="19"/>
      <c r="P69" s="19"/>
      <c r="V69" s="19"/>
      <c r="W69" s="230"/>
      <c r="X69" s="36"/>
      <c r="BA69" s="36"/>
    </row>
    <row r="70" spans="1:53" s="1" customFormat="1" ht="12.75">
      <c r="A70" s="2"/>
      <c r="B70" s="154"/>
      <c r="C70" s="13"/>
      <c r="D70" s="18"/>
      <c r="J70" s="19"/>
      <c r="P70" s="19"/>
      <c r="V70" s="19"/>
      <c r="W70" s="230"/>
      <c r="X70" s="36"/>
      <c r="BA70" s="36"/>
    </row>
    <row r="71" spans="1:53" s="1" customFormat="1" ht="12.75">
      <c r="A71" s="2"/>
      <c r="B71" s="154"/>
      <c r="C71" s="13"/>
      <c r="D71" s="18"/>
      <c r="J71" s="19"/>
      <c r="P71" s="19"/>
      <c r="V71" s="19"/>
      <c r="W71" s="230"/>
      <c r="X71" s="36"/>
      <c r="BA71" s="36"/>
    </row>
    <row r="72" spans="1:53" s="1" customFormat="1" ht="12.75">
      <c r="A72" s="2"/>
      <c r="B72" s="154"/>
      <c r="C72" s="13"/>
      <c r="D72" s="18"/>
      <c r="J72" s="19"/>
      <c r="P72" s="19"/>
      <c r="V72" s="19"/>
      <c r="W72" s="230"/>
      <c r="X72" s="36"/>
      <c r="BA72" s="36"/>
    </row>
    <row r="73" spans="1:53" s="1" customFormat="1" ht="12.75">
      <c r="A73" s="2"/>
      <c r="B73" s="154"/>
      <c r="C73" s="13"/>
      <c r="D73" s="18"/>
      <c r="J73" s="19"/>
      <c r="P73" s="19"/>
      <c r="V73" s="19"/>
      <c r="W73" s="230"/>
      <c r="X73" s="36"/>
      <c r="BA73" s="36"/>
    </row>
    <row r="74" spans="1:53" s="1" customFormat="1" ht="12.75">
      <c r="A74" s="2"/>
      <c r="B74" s="154"/>
      <c r="C74" s="13"/>
      <c r="D74" s="18"/>
      <c r="J74" s="19"/>
      <c r="P74" s="19"/>
      <c r="V74" s="19"/>
      <c r="W74" s="230"/>
      <c r="X74" s="36"/>
      <c r="BA74" s="36"/>
    </row>
    <row r="75" spans="1:53" s="1" customFormat="1" ht="12.75">
      <c r="A75" s="2"/>
      <c r="B75" s="154"/>
      <c r="C75" s="13"/>
      <c r="D75" s="18"/>
      <c r="J75" s="19"/>
      <c r="P75" s="19"/>
      <c r="V75" s="19"/>
      <c r="W75" s="230"/>
      <c r="X75" s="36"/>
      <c r="BA75" s="36"/>
    </row>
    <row r="76" spans="1:53" s="1" customFormat="1" ht="12.75">
      <c r="A76" s="2"/>
      <c r="B76" s="154"/>
      <c r="C76" s="13"/>
      <c r="D76" s="18"/>
      <c r="J76" s="19"/>
      <c r="P76" s="19"/>
      <c r="V76" s="19"/>
      <c r="W76" s="230"/>
      <c r="X76" s="36"/>
      <c r="BA76" s="36"/>
    </row>
    <row r="77" spans="1:53" s="1" customFormat="1" ht="12.75">
      <c r="A77" s="2"/>
      <c r="B77" s="154"/>
      <c r="C77" s="13"/>
      <c r="D77" s="18"/>
      <c r="J77" s="19"/>
      <c r="P77" s="19"/>
      <c r="V77" s="19"/>
      <c r="W77" s="230"/>
      <c r="X77" s="36"/>
      <c r="BA77" s="36"/>
    </row>
    <row r="78" spans="1:53" s="1" customFormat="1" ht="12.75">
      <c r="A78" s="2"/>
      <c r="B78" s="154"/>
      <c r="C78" s="13"/>
      <c r="D78" s="18"/>
      <c r="J78" s="19"/>
      <c r="P78" s="19"/>
      <c r="V78" s="19"/>
      <c r="W78" s="230"/>
      <c r="X78" s="36"/>
      <c r="BA78" s="36"/>
    </row>
    <row r="79" spans="1:53" s="1" customFormat="1" ht="12.75">
      <c r="A79" s="2"/>
      <c r="B79" s="154"/>
      <c r="C79" s="13"/>
      <c r="D79" s="18"/>
      <c r="J79" s="19"/>
      <c r="P79" s="19"/>
      <c r="V79" s="19"/>
      <c r="W79" s="230"/>
      <c r="X79" s="36"/>
      <c r="BA79" s="36"/>
    </row>
    <row r="80" spans="1:53" s="1" customFormat="1" ht="12.75">
      <c r="A80" s="2"/>
      <c r="B80" s="154"/>
      <c r="C80" s="13"/>
      <c r="D80" s="18"/>
      <c r="J80" s="19"/>
      <c r="P80" s="19"/>
      <c r="V80" s="19"/>
      <c r="W80" s="230"/>
      <c r="X80" s="36"/>
      <c r="BA80" s="36"/>
    </row>
    <row r="81" spans="1:53" s="1" customFormat="1" ht="12.75">
      <c r="A81" s="2"/>
      <c r="B81" s="154"/>
      <c r="C81" s="13"/>
      <c r="D81" s="18"/>
      <c r="J81" s="19"/>
      <c r="P81" s="19"/>
      <c r="V81" s="19"/>
      <c r="W81" s="230"/>
      <c r="X81" s="36"/>
      <c r="BA81" s="36"/>
    </row>
    <row r="82" spans="1:53" s="1" customFormat="1" ht="12.75">
      <c r="A82" s="2"/>
      <c r="B82" s="154"/>
      <c r="C82" s="13"/>
      <c r="D82" s="18"/>
      <c r="J82" s="19"/>
      <c r="P82" s="19"/>
      <c r="V82" s="19"/>
      <c r="W82" s="230"/>
      <c r="X82" s="36"/>
      <c r="BA82" s="36"/>
    </row>
    <row r="83" spans="1:53" s="1" customFormat="1" ht="12.75">
      <c r="A83" s="2"/>
      <c r="B83" s="154"/>
      <c r="C83" s="13"/>
      <c r="D83" s="18"/>
      <c r="J83" s="19"/>
      <c r="P83" s="19"/>
      <c r="V83" s="19"/>
      <c r="W83" s="230"/>
      <c r="X83" s="36"/>
      <c r="BA83" s="36"/>
    </row>
    <row r="84" spans="1:53" s="1" customFormat="1" ht="12.75">
      <c r="A84" s="2"/>
      <c r="B84" s="154"/>
      <c r="C84" s="13"/>
      <c r="D84" s="18"/>
      <c r="J84" s="19"/>
      <c r="P84" s="19"/>
      <c r="V84" s="19"/>
      <c r="W84" s="230"/>
      <c r="X84" s="36"/>
      <c r="BA84" s="36"/>
    </row>
    <row r="85" spans="1:53" s="1" customFormat="1" ht="12.75">
      <c r="A85" s="2"/>
      <c r="B85" s="154"/>
      <c r="C85" s="13"/>
      <c r="D85" s="18"/>
      <c r="J85" s="19"/>
      <c r="P85" s="19"/>
      <c r="V85" s="19"/>
      <c r="W85" s="230"/>
      <c r="X85" s="36"/>
      <c r="BA85" s="36"/>
    </row>
    <row r="86" spans="1:53" s="1" customFormat="1" ht="12.75">
      <c r="A86" s="2"/>
      <c r="B86" s="154"/>
      <c r="C86" s="13"/>
      <c r="D86" s="18"/>
      <c r="J86" s="19"/>
      <c r="P86" s="19"/>
      <c r="V86" s="19"/>
      <c r="W86" s="230"/>
      <c r="X86" s="36"/>
      <c r="BA86" s="36"/>
    </row>
    <row r="87" spans="1:53" s="1" customFormat="1" ht="12.75">
      <c r="A87" s="2"/>
      <c r="B87" s="154"/>
      <c r="C87" s="13"/>
      <c r="D87" s="18"/>
      <c r="J87" s="19"/>
      <c r="P87" s="19"/>
      <c r="V87" s="19"/>
      <c r="W87" s="230"/>
      <c r="X87" s="36"/>
      <c r="BA87" s="36"/>
    </row>
    <row r="88" spans="1:53" s="1" customFormat="1" ht="12.75">
      <c r="A88" s="2"/>
      <c r="B88" s="154"/>
      <c r="C88" s="13"/>
      <c r="D88" s="18"/>
      <c r="J88" s="19"/>
      <c r="P88" s="19"/>
      <c r="V88" s="19"/>
      <c r="W88" s="230"/>
      <c r="X88" s="36"/>
      <c r="BA88" s="36"/>
    </row>
    <row r="89" spans="1:53" s="1" customFormat="1" ht="12.75">
      <c r="A89" s="2"/>
      <c r="B89" s="154"/>
      <c r="C89" s="13"/>
      <c r="D89" s="18"/>
      <c r="J89" s="19"/>
      <c r="P89" s="19"/>
      <c r="V89" s="19"/>
      <c r="W89" s="230"/>
      <c r="X89" s="36"/>
      <c r="BA89" s="36"/>
    </row>
    <row r="90" spans="1:53" s="1" customFormat="1" ht="12.75">
      <c r="A90" s="2"/>
      <c r="B90" s="154"/>
      <c r="C90" s="13"/>
      <c r="D90" s="18"/>
      <c r="J90" s="19"/>
      <c r="P90" s="19"/>
      <c r="V90" s="19"/>
      <c r="W90" s="230"/>
      <c r="X90" s="36"/>
      <c r="BA90" s="36"/>
    </row>
    <row r="91" spans="1:53" s="1" customFormat="1" ht="12.75">
      <c r="A91" s="2"/>
      <c r="B91" s="154"/>
      <c r="C91" s="13"/>
      <c r="D91" s="18"/>
      <c r="J91" s="19"/>
      <c r="P91" s="19"/>
      <c r="V91" s="19"/>
      <c r="W91" s="230"/>
      <c r="X91" s="36"/>
      <c r="BA91" s="36"/>
    </row>
    <row r="92" spans="1:53" s="1" customFormat="1" ht="12.75">
      <c r="A92" s="2"/>
      <c r="B92" s="154"/>
      <c r="C92" s="13"/>
      <c r="D92" s="18"/>
      <c r="J92" s="19"/>
      <c r="P92" s="19"/>
      <c r="V92" s="19"/>
      <c r="W92" s="230"/>
      <c r="X92" s="36"/>
      <c r="BA92" s="36"/>
    </row>
    <row r="93" spans="1:53" s="1" customFormat="1" ht="12.75">
      <c r="A93" s="2"/>
      <c r="B93" s="154"/>
      <c r="C93" s="13"/>
      <c r="D93" s="18"/>
      <c r="J93" s="19"/>
      <c r="P93" s="19"/>
      <c r="V93" s="19"/>
      <c r="W93" s="230"/>
      <c r="X93" s="36"/>
      <c r="BA93" s="36"/>
    </row>
    <row r="94" spans="1:53" s="1" customFormat="1" ht="12.75">
      <c r="A94" s="2"/>
      <c r="B94" s="154"/>
      <c r="C94" s="13"/>
      <c r="D94" s="18"/>
      <c r="J94" s="19"/>
      <c r="P94" s="19"/>
      <c r="V94" s="19"/>
      <c r="W94" s="230"/>
      <c r="X94" s="36"/>
      <c r="BA94" s="36"/>
    </row>
    <row r="95" spans="1:53" s="1" customFormat="1" ht="12.75">
      <c r="A95" s="2"/>
      <c r="B95" s="154"/>
      <c r="C95" s="13"/>
      <c r="D95" s="18"/>
      <c r="J95" s="19"/>
      <c r="P95" s="19"/>
      <c r="V95" s="19"/>
      <c r="W95" s="230"/>
      <c r="X95" s="36"/>
      <c r="BA95" s="36"/>
    </row>
    <row r="96" spans="1:53" s="1" customFormat="1" ht="12.75">
      <c r="A96" s="2"/>
      <c r="B96" s="154"/>
      <c r="C96" s="13"/>
      <c r="D96" s="18"/>
      <c r="J96" s="19"/>
      <c r="P96" s="19"/>
      <c r="V96" s="19"/>
      <c r="W96" s="230"/>
      <c r="X96" s="36"/>
      <c r="BA96" s="36"/>
    </row>
    <row r="97" spans="1:53" s="1" customFormat="1" ht="12.75">
      <c r="A97" s="2"/>
      <c r="B97" s="154"/>
      <c r="C97" s="13"/>
      <c r="D97" s="18"/>
      <c r="J97" s="19"/>
      <c r="P97" s="19"/>
      <c r="V97" s="19"/>
      <c r="W97" s="230"/>
      <c r="X97" s="36"/>
      <c r="BA97" s="36"/>
    </row>
    <row r="98" spans="1:53" s="1" customFormat="1" ht="12.75">
      <c r="A98" s="2"/>
      <c r="B98" s="154"/>
      <c r="C98" s="13"/>
      <c r="D98" s="18"/>
      <c r="J98" s="19"/>
      <c r="P98" s="19"/>
      <c r="V98" s="19"/>
      <c r="W98" s="230"/>
      <c r="X98" s="36"/>
      <c r="BA98" s="36"/>
    </row>
    <row r="99" spans="1:53" s="1" customFormat="1" ht="12.75">
      <c r="A99" s="2"/>
      <c r="B99" s="154"/>
      <c r="C99" s="13"/>
      <c r="D99" s="18"/>
      <c r="J99" s="19"/>
      <c r="P99" s="19"/>
      <c r="V99" s="19"/>
      <c r="W99" s="230"/>
      <c r="X99" s="36"/>
      <c r="BA99" s="36"/>
    </row>
    <row r="100" spans="1:53" s="1" customFormat="1" ht="12.75">
      <c r="A100" s="2"/>
      <c r="B100" s="154"/>
      <c r="C100" s="13"/>
      <c r="D100" s="18"/>
      <c r="J100" s="19"/>
      <c r="P100" s="19"/>
      <c r="V100" s="19"/>
      <c r="W100" s="230"/>
      <c r="X100" s="36"/>
      <c r="BA100" s="36"/>
    </row>
    <row r="101" spans="1:53" s="1" customFormat="1" ht="12.75">
      <c r="A101" s="2"/>
      <c r="B101" s="154"/>
      <c r="C101" s="13"/>
      <c r="D101" s="18"/>
      <c r="J101" s="19"/>
      <c r="P101" s="19"/>
      <c r="V101" s="19"/>
      <c r="W101" s="230"/>
      <c r="X101" s="36"/>
      <c r="BA101" s="36"/>
    </row>
    <row r="102" spans="1:53" s="1" customFormat="1" ht="12.75">
      <c r="A102" s="2"/>
      <c r="B102" s="154"/>
      <c r="C102" s="13"/>
      <c r="D102" s="18"/>
      <c r="J102" s="19"/>
      <c r="P102" s="19"/>
      <c r="V102" s="19"/>
      <c r="W102" s="230"/>
      <c r="X102" s="36"/>
      <c r="BA102" s="36"/>
    </row>
    <row r="103" spans="1:53" s="1" customFormat="1" ht="12.75">
      <c r="A103" s="2"/>
      <c r="B103" s="154"/>
      <c r="C103" s="13"/>
      <c r="D103" s="18"/>
      <c r="J103" s="19"/>
      <c r="P103" s="19"/>
      <c r="V103" s="19"/>
      <c r="W103" s="230"/>
      <c r="X103" s="36"/>
      <c r="BA103" s="36"/>
    </row>
    <row r="104" spans="1:53" s="1" customFormat="1" ht="12.75">
      <c r="A104" s="2"/>
      <c r="B104" s="154"/>
      <c r="C104" s="13"/>
      <c r="D104" s="18"/>
      <c r="J104" s="19"/>
      <c r="P104" s="19"/>
      <c r="V104" s="19"/>
      <c r="W104" s="230"/>
      <c r="X104" s="36"/>
      <c r="BA104" s="36"/>
    </row>
    <row r="105" spans="1:53" s="1" customFormat="1" ht="12.75">
      <c r="A105" s="2"/>
      <c r="B105" s="154"/>
      <c r="C105" s="13"/>
      <c r="D105" s="18"/>
      <c r="J105" s="19"/>
      <c r="P105" s="19"/>
      <c r="V105" s="19"/>
      <c r="W105" s="230"/>
      <c r="X105" s="36"/>
      <c r="BA105" s="36"/>
    </row>
    <row r="106" spans="1:53" s="1" customFormat="1" ht="12.75">
      <c r="A106" s="2"/>
      <c r="B106" s="154"/>
      <c r="C106" s="13"/>
      <c r="D106" s="18"/>
      <c r="J106" s="19"/>
      <c r="P106" s="19"/>
      <c r="V106" s="19"/>
      <c r="W106" s="230"/>
      <c r="X106" s="36"/>
      <c r="BA106" s="36"/>
    </row>
    <row r="107" spans="1:53" s="1" customFormat="1" ht="12.75">
      <c r="A107" s="2"/>
      <c r="B107" s="154"/>
      <c r="C107" s="13"/>
      <c r="D107" s="18"/>
      <c r="J107" s="19"/>
      <c r="P107" s="19"/>
      <c r="V107" s="19"/>
      <c r="W107" s="230"/>
      <c r="X107" s="36"/>
      <c r="BA107" s="36"/>
    </row>
    <row r="108" spans="1:53" s="1" customFormat="1" ht="12.75">
      <c r="A108" s="2"/>
      <c r="B108" s="154"/>
      <c r="C108" s="13"/>
      <c r="D108" s="18"/>
      <c r="J108" s="19"/>
      <c r="P108" s="19"/>
      <c r="V108" s="19"/>
      <c r="W108" s="230"/>
      <c r="X108" s="36"/>
      <c r="BA108" s="36"/>
    </row>
    <row r="109" spans="1:53" s="1" customFormat="1" ht="12.75">
      <c r="A109" s="2"/>
      <c r="B109" s="154"/>
      <c r="C109" s="13"/>
      <c r="D109" s="18"/>
      <c r="J109" s="19"/>
      <c r="P109" s="19"/>
      <c r="V109" s="19"/>
      <c r="W109" s="230"/>
      <c r="X109" s="36"/>
      <c r="BA109" s="36"/>
    </row>
    <row r="110" spans="1:53" s="1" customFormat="1" ht="12.75">
      <c r="A110" s="2"/>
      <c r="B110" s="154"/>
      <c r="C110" s="13"/>
      <c r="D110" s="18"/>
      <c r="J110" s="19"/>
      <c r="P110" s="19"/>
      <c r="V110" s="19"/>
      <c r="W110" s="230"/>
      <c r="X110" s="36"/>
      <c r="BA110" s="36"/>
    </row>
    <row r="111" spans="1:53" s="1" customFormat="1" ht="12.75">
      <c r="A111" s="2"/>
      <c r="B111" s="154"/>
      <c r="C111" s="13"/>
      <c r="D111" s="18"/>
      <c r="J111" s="19"/>
      <c r="P111" s="19"/>
      <c r="V111" s="19"/>
      <c r="W111" s="230"/>
      <c r="X111" s="36"/>
      <c r="BA111" s="36"/>
    </row>
    <row r="112" spans="1:53" s="1" customFormat="1" ht="12.75">
      <c r="A112" s="2"/>
      <c r="B112" s="154"/>
      <c r="C112" s="13"/>
      <c r="D112" s="18"/>
      <c r="J112" s="19"/>
      <c r="P112" s="19"/>
      <c r="V112" s="19"/>
      <c r="W112" s="230"/>
      <c r="X112" s="36"/>
      <c r="BA112" s="36"/>
    </row>
    <row r="113" spans="1:53" s="1" customFormat="1" ht="12.75">
      <c r="A113" s="2"/>
      <c r="B113" s="154"/>
      <c r="C113" s="13"/>
      <c r="D113" s="18"/>
      <c r="J113" s="19"/>
      <c r="P113" s="19"/>
      <c r="V113" s="19"/>
      <c r="W113" s="230"/>
      <c r="X113" s="36"/>
      <c r="BA113" s="36"/>
    </row>
    <row r="114" spans="1:53" s="1" customFormat="1" ht="12.75">
      <c r="A114" s="2"/>
      <c r="B114" s="154"/>
      <c r="C114" s="13"/>
      <c r="D114" s="18"/>
      <c r="J114" s="19"/>
      <c r="P114" s="19"/>
      <c r="V114" s="19"/>
      <c r="W114" s="230"/>
      <c r="X114" s="36"/>
      <c r="BA114" s="36"/>
    </row>
    <row r="115" spans="1:53" s="1" customFormat="1" ht="12.75">
      <c r="A115" s="2"/>
      <c r="B115" s="154"/>
      <c r="C115" s="13"/>
      <c r="D115" s="18"/>
      <c r="J115" s="19"/>
      <c r="P115" s="19"/>
      <c r="V115" s="19"/>
      <c r="W115" s="230"/>
      <c r="X115" s="36"/>
      <c r="BA115" s="36"/>
    </row>
    <row r="116" spans="1:53" s="1" customFormat="1" ht="12.75">
      <c r="A116" s="2"/>
      <c r="B116" s="154"/>
      <c r="C116" s="13"/>
      <c r="D116" s="18"/>
      <c r="J116" s="19"/>
      <c r="P116" s="19"/>
      <c r="V116" s="19"/>
      <c r="W116" s="230"/>
      <c r="X116" s="36"/>
      <c r="BA116" s="36"/>
    </row>
    <row r="117" spans="1:53" s="1" customFormat="1" ht="12.75">
      <c r="A117" s="2"/>
      <c r="B117" s="154"/>
      <c r="C117" s="13"/>
      <c r="D117" s="18"/>
      <c r="J117" s="19"/>
      <c r="P117" s="19"/>
      <c r="V117" s="19"/>
      <c r="W117" s="230"/>
      <c r="X117" s="36"/>
      <c r="BA117" s="36"/>
    </row>
    <row r="118" spans="1:53" s="1" customFormat="1" ht="12.75">
      <c r="A118" s="2"/>
      <c r="B118" s="154"/>
      <c r="C118" s="13"/>
      <c r="D118" s="18"/>
      <c r="J118" s="19"/>
      <c r="P118" s="19"/>
      <c r="V118" s="19"/>
      <c r="W118" s="230"/>
      <c r="X118" s="36"/>
      <c r="BA118" s="36"/>
    </row>
    <row r="119" spans="1:53" s="1" customFormat="1" ht="12.75">
      <c r="A119" s="2"/>
      <c r="B119" s="154"/>
      <c r="C119" s="13"/>
      <c r="D119" s="18"/>
      <c r="J119" s="19"/>
      <c r="P119" s="19"/>
      <c r="V119" s="19"/>
      <c r="W119" s="230"/>
      <c r="X119" s="36"/>
      <c r="BA119" s="36"/>
    </row>
    <row r="120" spans="1:53" s="1" customFormat="1" ht="12.75">
      <c r="A120" s="2"/>
      <c r="B120" s="154"/>
      <c r="C120" s="13"/>
      <c r="D120" s="18"/>
      <c r="J120" s="19"/>
      <c r="P120" s="19"/>
      <c r="V120" s="19"/>
      <c r="W120" s="230"/>
      <c r="X120" s="36"/>
      <c r="BA120" s="36"/>
    </row>
    <row r="121" spans="1:53" s="1" customFormat="1" ht="12.75">
      <c r="A121" s="2"/>
      <c r="B121" s="154"/>
      <c r="C121" s="13"/>
      <c r="D121" s="18"/>
      <c r="J121" s="19"/>
      <c r="P121" s="19"/>
      <c r="V121" s="19"/>
      <c r="W121" s="230"/>
      <c r="X121" s="36"/>
      <c r="BA121" s="36"/>
    </row>
    <row r="122" spans="1:53" s="1" customFormat="1" ht="12.75">
      <c r="A122" s="2"/>
      <c r="B122" s="154"/>
      <c r="C122" s="13"/>
      <c r="D122" s="18"/>
      <c r="J122" s="19"/>
      <c r="P122" s="19"/>
      <c r="V122" s="19"/>
      <c r="W122" s="230"/>
      <c r="X122" s="36"/>
      <c r="BA122" s="36"/>
    </row>
    <row r="123" spans="1:53" s="1" customFormat="1" ht="12.75">
      <c r="A123" s="2"/>
      <c r="B123" s="154"/>
      <c r="C123" s="13"/>
      <c r="D123" s="18"/>
      <c r="J123" s="19"/>
      <c r="P123" s="19"/>
      <c r="V123" s="19"/>
      <c r="W123" s="230"/>
      <c r="X123" s="36"/>
      <c r="BA123" s="36"/>
    </row>
    <row r="124" spans="1:53" s="1" customFormat="1" ht="12.75">
      <c r="A124" s="2"/>
      <c r="B124" s="154"/>
      <c r="C124" s="13"/>
      <c r="D124" s="18"/>
      <c r="J124" s="19"/>
      <c r="P124" s="19"/>
      <c r="V124" s="19"/>
      <c r="W124" s="230"/>
      <c r="X124" s="36"/>
      <c r="BA124" s="36"/>
    </row>
    <row r="125" spans="1:53" s="1" customFormat="1" ht="12.75">
      <c r="A125" s="2"/>
      <c r="B125" s="154"/>
      <c r="C125" s="13"/>
      <c r="D125" s="18"/>
      <c r="J125" s="19"/>
      <c r="P125" s="19"/>
      <c r="V125" s="19"/>
      <c r="W125" s="230"/>
      <c r="X125" s="36"/>
      <c r="BA125" s="36"/>
    </row>
    <row r="126" spans="1:53" s="1" customFormat="1" ht="12.75">
      <c r="A126" s="2"/>
      <c r="B126" s="154"/>
      <c r="C126" s="13"/>
      <c r="D126" s="18"/>
      <c r="J126" s="19"/>
      <c r="P126" s="19"/>
      <c r="V126" s="19"/>
      <c r="W126" s="230"/>
      <c r="X126" s="36"/>
      <c r="BA126" s="36"/>
    </row>
    <row r="127" spans="1:53" s="1" customFormat="1" ht="12.75">
      <c r="A127" s="2"/>
      <c r="B127" s="154"/>
      <c r="C127" s="13"/>
      <c r="D127" s="18"/>
      <c r="J127" s="19"/>
      <c r="P127" s="19"/>
      <c r="V127" s="19"/>
      <c r="W127" s="230"/>
      <c r="X127" s="36"/>
      <c r="BA127" s="36"/>
    </row>
    <row r="128" spans="1:53" s="1" customFormat="1" ht="12.75">
      <c r="A128" s="2"/>
      <c r="B128" s="154"/>
      <c r="C128" s="13"/>
      <c r="D128" s="18"/>
      <c r="J128" s="19"/>
      <c r="P128" s="19"/>
      <c r="V128" s="19"/>
      <c r="W128" s="230"/>
      <c r="X128" s="36"/>
      <c r="BA128" s="36"/>
    </row>
    <row r="129" spans="1:53" s="1" customFormat="1" ht="12.75">
      <c r="A129" s="2"/>
      <c r="B129" s="154"/>
      <c r="C129" s="13"/>
      <c r="D129" s="18"/>
      <c r="J129" s="19"/>
      <c r="P129" s="19"/>
      <c r="V129" s="19"/>
      <c r="W129" s="230"/>
      <c r="X129" s="36"/>
      <c r="BA129" s="36"/>
    </row>
    <row r="130" spans="1:53" s="1" customFormat="1" ht="12.75">
      <c r="A130" s="2"/>
      <c r="B130" s="154"/>
      <c r="C130" s="13"/>
      <c r="D130" s="18"/>
      <c r="J130" s="19"/>
      <c r="P130" s="19"/>
      <c r="V130" s="19"/>
      <c r="W130" s="230"/>
      <c r="X130" s="36"/>
      <c r="BA130" s="36"/>
    </row>
    <row r="131" spans="1:53" s="1" customFormat="1" ht="12.75">
      <c r="A131" s="2"/>
      <c r="B131" s="154"/>
      <c r="C131" s="13"/>
      <c r="D131" s="18"/>
      <c r="J131" s="19"/>
      <c r="P131" s="19"/>
      <c r="V131" s="19"/>
      <c r="W131" s="230"/>
      <c r="X131" s="36"/>
      <c r="BA131" s="36"/>
    </row>
    <row r="132" spans="1:53" s="1" customFormat="1" ht="12.75">
      <c r="A132" s="2"/>
      <c r="B132" s="154"/>
      <c r="C132" s="13"/>
      <c r="D132" s="18"/>
      <c r="J132" s="19"/>
      <c r="P132" s="19"/>
      <c r="V132" s="19"/>
      <c r="W132" s="230"/>
      <c r="X132" s="36"/>
      <c r="BA132" s="36"/>
    </row>
    <row r="133" spans="1:53" s="1" customFormat="1" ht="12.75">
      <c r="A133" s="2"/>
      <c r="B133" s="154"/>
      <c r="C133" s="13"/>
      <c r="D133" s="18"/>
      <c r="J133" s="19"/>
      <c r="P133" s="19"/>
      <c r="V133" s="19"/>
      <c r="W133" s="230"/>
      <c r="X133" s="36"/>
      <c r="BA133" s="36"/>
    </row>
    <row r="134" spans="1:53" s="1" customFormat="1" ht="12.75">
      <c r="A134" s="2"/>
      <c r="B134" s="154"/>
      <c r="C134" s="13"/>
      <c r="D134" s="18"/>
      <c r="J134" s="19"/>
      <c r="P134" s="19"/>
      <c r="V134" s="19"/>
      <c r="W134" s="230"/>
      <c r="X134" s="36"/>
      <c r="BA134" s="36"/>
    </row>
    <row r="135" spans="1:53" s="1" customFormat="1" ht="12.75">
      <c r="A135" s="2"/>
      <c r="B135" s="154"/>
      <c r="C135" s="13"/>
      <c r="D135" s="18"/>
      <c r="J135" s="19"/>
      <c r="P135" s="19"/>
      <c r="V135" s="19"/>
      <c r="W135" s="230"/>
      <c r="X135" s="36"/>
      <c r="BA135" s="36"/>
    </row>
    <row r="136" spans="1:53" s="1" customFormat="1" ht="12.75">
      <c r="A136" s="2"/>
      <c r="B136" s="154"/>
      <c r="C136" s="13"/>
      <c r="D136" s="18"/>
      <c r="J136" s="19"/>
      <c r="P136" s="19"/>
      <c r="V136" s="19"/>
      <c r="W136" s="230"/>
      <c r="X136" s="36"/>
      <c r="BA136" s="36"/>
    </row>
    <row r="137" spans="1:53" s="1" customFormat="1" ht="12.75">
      <c r="A137" s="2"/>
      <c r="B137" s="154"/>
      <c r="C137" s="13"/>
      <c r="D137" s="18"/>
      <c r="J137" s="19"/>
      <c r="P137" s="19"/>
      <c r="V137" s="19"/>
      <c r="W137" s="230"/>
      <c r="X137" s="36"/>
      <c r="BA137" s="36"/>
    </row>
    <row r="138" spans="1:53" s="1" customFormat="1" ht="12.75">
      <c r="A138" s="2"/>
      <c r="B138" s="154"/>
      <c r="C138" s="13"/>
      <c r="D138" s="18"/>
      <c r="J138" s="19"/>
      <c r="P138" s="19"/>
      <c r="V138" s="19"/>
      <c r="W138" s="230"/>
      <c r="X138" s="36"/>
      <c r="BA138" s="36"/>
    </row>
    <row r="139" spans="1:53" s="1" customFormat="1" ht="12.75">
      <c r="A139" s="2"/>
      <c r="B139" s="154"/>
      <c r="C139" s="13"/>
      <c r="D139" s="18"/>
      <c r="J139" s="19"/>
      <c r="P139" s="19"/>
      <c r="V139" s="19"/>
      <c r="W139" s="230"/>
      <c r="X139" s="36"/>
      <c r="BA139" s="36"/>
    </row>
    <row r="140" spans="1:53" s="1" customFormat="1" ht="12.75">
      <c r="A140" s="2"/>
      <c r="B140" s="154"/>
      <c r="C140" s="13"/>
      <c r="D140" s="18"/>
      <c r="J140" s="19"/>
      <c r="P140" s="19"/>
      <c r="V140" s="19"/>
      <c r="W140" s="230"/>
      <c r="X140" s="36"/>
      <c r="BA140" s="36"/>
    </row>
    <row r="141" spans="1:53" s="1" customFormat="1" ht="12.75">
      <c r="A141" s="2"/>
      <c r="B141" s="154"/>
      <c r="C141" s="13"/>
      <c r="D141" s="18"/>
      <c r="J141" s="19"/>
      <c r="P141" s="19"/>
      <c r="V141" s="19"/>
      <c r="W141" s="230"/>
      <c r="X141" s="36"/>
      <c r="BA141" s="36"/>
    </row>
    <row r="142" spans="1:53" s="1" customFormat="1" ht="12.75">
      <c r="A142" s="2"/>
      <c r="B142" s="154"/>
      <c r="C142" s="13"/>
      <c r="D142" s="18"/>
      <c r="J142" s="19"/>
      <c r="P142" s="19"/>
      <c r="V142" s="19"/>
      <c r="W142" s="230"/>
      <c r="X142" s="36"/>
      <c r="BA142" s="36"/>
    </row>
    <row r="143" spans="1:53" s="1" customFormat="1" ht="12.75">
      <c r="A143" s="2"/>
      <c r="B143" s="154"/>
      <c r="C143" s="13"/>
      <c r="D143" s="18"/>
      <c r="J143" s="19"/>
      <c r="P143" s="19"/>
      <c r="V143" s="19"/>
      <c r="W143" s="230"/>
      <c r="X143" s="36"/>
      <c r="BA143" s="36"/>
    </row>
    <row r="144" spans="1:53" s="1" customFormat="1" ht="12.75">
      <c r="A144" s="2"/>
      <c r="B144" s="154"/>
      <c r="C144" s="13"/>
      <c r="D144" s="18"/>
      <c r="J144" s="19"/>
      <c r="P144" s="19"/>
      <c r="V144" s="19"/>
      <c r="W144" s="230"/>
      <c r="X144" s="36"/>
      <c r="BA144" s="36"/>
    </row>
    <row r="145" spans="1:53" s="1" customFormat="1" ht="12.75">
      <c r="A145" s="2"/>
      <c r="B145" s="154"/>
      <c r="C145" s="13"/>
      <c r="D145" s="18"/>
      <c r="J145" s="19"/>
      <c r="P145" s="19"/>
      <c r="V145" s="19"/>
      <c r="W145" s="230"/>
      <c r="X145" s="36"/>
      <c r="BA145" s="36"/>
    </row>
    <row r="146" spans="1:53" s="1" customFormat="1" ht="12.75">
      <c r="A146" s="2"/>
      <c r="B146" s="154"/>
      <c r="C146" s="13"/>
      <c r="D146" s="18"/>
      <c r="J146" s="19"/>
      <c r="P146" s="19"/>
      <c r="V146" s="19"/>
      <c r="W146" s="230"/>
      <c r="X146" s="36"/>
      <c r="BA146" s="36"/>
    </row>
    <row r="147" spans="1:53" s="1" customFormat="1" ht="12.75">
      <c r="A147" s="2"/>
      <c r="B147" s="154"/>
      <c r="C147" s="13"/>
      <c r="D147" s="18"/>
      <c r="J147" s="19"/>
      <c r="P147" s="19"/>
      <c r="V147" s="19"/>
      <c r="W147" s="230"/>
      <c r="X147" s="36"/>
      <c r="BA147" s="36"/>
    </row>
    <row r="148" spans="1:53" s="1" customFormat="1" ht="12.75">
      <c r="A148" s="2"/>
      <c r="B148" s="154"/>
      <c r="C148" s="13"/>
      <c r="D148" s="18"/>
      <c r="J148" s="19"/>
      <c r="P148" s="19"/>
      <c r="V148" s="19"/>
      <c r="W148" s="230"/>
      <c r="X148" s="36"/>
      <c r="BA148" s="36"/>
    </row>
    <row r="149" spans="1:53" s="1" customFormat="1" ht="12.75">
      <c r="A149" s="2"/>
      <c r="B149" s="154"/>
      <c r="C149" s="13"/>
      <c r="D149" s="18"/>
      <c r="J149" s="19"/>
      <c r="P149" s="19"/>
      <c r="V149" s="19"/>
      <c r="W149" s="230"/>
      <c r="X149" s="36"/>
      <c r="BA149" s="36"/>
    </row>
    <row r="150" spans="1:53" s="1" customFormat="1" ht="12.75">
      <c r="A150" s="2"/>
      <c r="B150" s="154"/>
      <c r="C150" s="13"/>
      <c r="D150" s="18"/>
      <c r="J150" s="19"/>
      <c r="P150" s="19"/>
      <c r="V150" s="19"/>
      <c r="W150" s="230"/>
      <c r="X150" s="36"/>
      <c r="BA150" s="36"/>
    </row>
    <row r="151" spans="1:53" s="1" customFormat="1" ht="12.75">
      <c r="A151" s="2"/>
      <c r="B151" s="154"/>
      <c r="C151" s="13"/>
      <c r="D151" s="18"/>
      <c r="J151" s="19"/>
      <c r="P151" s="19"/>
      <c r="V151" s="19"/>
      <c r="W151" s="230"/>
      <c r="X151" s="36"/>
      <c r="BA151" s="36"/>
    </row>
    <row r="152" spans="1:53" s="1" customFormat="1" ht="12.75">
      <c r="A152" s="2"/>
      <c r="B152" s="154"/>
      <c r="C152" s="13"/>
      <c r="D152" s="18"/>
      <c r="J152" s="19"/>
      <c r="P152" s="19"/>
      <c r="V152" s="19"/>
      <c r="W152" s="230"/>
      <c r="X152" s="36"/>
      <c r="BA152" s="36"/>
    </row>
    <row r="153" spans="1:53" s="1" customFormat="1" ht="12.75">
      <c r="A153" s="2"/>
      <c r="B153" s="154"/>
      <c r="C153" s="13"/>
      <c r="D153" s="18"/>
      <c r="J153" s="19"/>
      <c r="P153" s="19"/>
      <c r="V153" s="19"/>
      <c r="W153" s="230"/>
      <c r="X153" s="36"/>
      <c r="BA153" s="36"/>
    </row>
    <row r="154" spans="1:53" s="1" customFormat="1" ht="12.75">
      <c r="A154" s="2"/>
      <c r="B154" s="154"/>
      <c r="C154" s="13"/>
      <c r="D154" s="18"/>
      <c r="J154" s="19"/>
      <c r="P154" s="19"/>
      <c r="V154" s="19"/>
      <c r="W154" s="230"/>
      <c r="X154" s="36"/>
      <c r="BA154" s="36"/>
    </row>
    <row r="155" spans="1:53" s="1" customFormat="1" ht="12.75">
      <c r="A155" s="2"/>
      <c r="B155" s="154"/>
      <c r="C155" s="13"/>
      <c r="D155" s="18"/>
      <c r="J155" s="19"/>
      <c r="P155" s="19"/>
      <c r="V155" s="19"/>
      <c r="W155" s="230"/>
      <c r="X155" s="36"/>
      <c r="BA155" s="36"/>
    </row>
    <row r="156" spans="1:53" s="1" customFormat="1" ht="12.75">
      <c r="A156" s="2"/>
      <c r="B156" s="154"/>
      <c r="C156" s="13"/>
      <c r="D156" s="18"/>
      <c r="J156" s="19"/>
      <c r="P156" s="19"/>
      <c r="V156" s="19"/>
      <c r="W156" s="230"/>
      <c r="X156" s="36"/>
      <c r="BA156" s="36"/>
    </row>
    <row r="157" spans="1:53" s="1" customFormat="1" ht="12.75">
      <c r="A157" s="2"/>
      <c r="B157" s="154"/>
      <c r="C157" s="13"/>
      <c r="D157" s="18"/>
      <c r="J157" s="19"/>
      <c r="P157" s="19"/>
      <c r="V157" s="19"/>
      <c r="W157" s="230"/>
      <c r="X157" s="36"/>
      <c r="BA157" s="36"/>
    </row>
    <row r="158" spans="1:53" s="1" customFormat="1" ht="12.75">
      <c r="A158" s="2"/>
      <c r="B158" s="154"/>
      <c r="C158" s="13"/>
      <c r="D158" s="18"/>
      <c r="J158" s="19"/>
      <c r="P158" s="19"/>
      <c r="V158" s="19"/>
      <c r="W158" s="230"/>
      <c r="X158" s="36"/>
      <c r="BA158" s="36"/>
    </row>
    <row r="159" spans="1:53" s="1" customFormat="1" ht="12.75">
      <c r="A159" s="2"/>
      <c r="B159" s="154"/>
      <c r="C159" s="13"/>
      <c r="D159" s="18"/>
      <c r="J159" s="19"/>
      <c r="P159" s="19"/>
      <c r="V159" s="19"/>
      <c r="W159" s="230"/>
      <c r="X159" s="36"/>
      <c r="BA159" s="36"/>
    </row>
    <row r="160" spans="1:53" s="1" customFormat="1" ht="12.75">
      <c r="A160" s="2"/>
      <c r="B160" s="154"/>
      <c r="C160" s="13"/>
      <c r="D160" s="18"/>
      <c r="J160" s="19"/>
      <c r="P160" s="19"/>
      <c r="V160" s="19"/>
      <c r="W160" s="230"/>
      <c r="X160" s="36"/>
      <c r="BA160" s="36"/>
    </row>
    <row r="161" spans="1:53" s="1" customFormat="1" ht="12.75">
      <c r="A161" s="2"/>
      <c r="B161" s="154"/>
      <c r="C161" s="13"/>
      <c r="D161" s="18"/>
      <c r="J161" s="19"/>
      <c r="P161" s="19"/>
      <c r="V161" s="19"/>
      <c r="W161" s="230"/>
      <c r="X161" s="36"/>
      <c r="BA161" s="36"/>
    </row>
    <row r="162" spans="1:53" s="1" customFormat="1" ht="12.75">
      <c r="A162" s="2"/>
      <c r="B162" s="154"/>
      <c r="C162" s="13"/>
      <c r="D162" s="18"/>
      <c r="J162" s="19"/>
      <c r="P162" s="19"/>
      <c r="V162" s="19"/>
      <c r="W162" s="230"/>
      <c r="X162" s="36"/>
      <c r="BA162" s="36"/>
    </row>
    <row r="163" spans="1:53" s="1" customFormat="1" ht="12.75">
      <c r="A163" s="2"/>
      <c r="B163" s="154"/>
      <c r="C163" s="13"/>
      <c r="D163" s="18"/>
      <c r="J163" s="19"/>
      <c r="P163" s="19"/>
      <c r="V163" s="19"/>
      <c r="W163" s="230"/>
      <c r="X163" s="36"/>
      <c r="BA163" s="36"/>
    </row>
    <row r="164" spans="1:53" s="1" customFormat="1" ht="12.75">
      <c r="A164" s="2"/>
      <c r="B164" s="154"/>
      <c r="C164" s="13"/>
      <c r="D164" s="18"/>
      <c r="J164" s="19"/>
      <c r="P164" s="19"/>
      <c r="V164" s="19"/>
      <c r="W164" s="230"/>
      <c r="X164" s="36"/>
      <c r="BA164" s="36"/>
    </row>
    <row r="165" spans="1:53" s="1" customFormat="1" ht="12.75">
      <c r="A165" s="2"/>
      <c r="B165" s="154"/>
      <c r="C165" s="13"/>
      <c r="D165" s="18"/>
      <c r="J165" s="19"/>
      <c r="P165" s="19"/>
      <c r="V165" s="19"/>
      <c r="W165" s="230"/>
      <c r="X165" s="36"/>
      <c r="BA165" s="36"/>
    </row>
    <row r="166" spans="1:53" s="1" customFormat="1" ht="12.75">
      <c r="A166" s="2"/>
      <c r="B166" s="154"/>
      <c r="C166" s="13"/>
      <c r="D166" s="18"/>
      <c r="J166" s="19"/>
      <c r="P166" s="19"/>
      <c r="V166" s="19"/>
      <c r="W166" s="230"/>
      <c r="X166" s="36"/>
      <c r="BA166" s="36"/>
    </row>
    <row r="167" spans="1:53" s="1" customFormat="1" ht="12.75">
      <c r="A167" s="2"/>
      <c r="B167" s="154"/>
      <c r="C167" s="13"/>
      <c r="D167" s="18"/>
      <c r="J167" s="19"/>
      <c r="P167" s="19"/>
      <c r="V167" s="19"/>
      <c r="W167" s="230"/>
      <c r="X167" s="36"/>
      <c r="BA167" s="36"/>
    </row>
    <row r="168" spans="1:53" s="1" customFormat="1" ht="12.75">
      <c r="A168" s="2"/>
      <c r="B168" s="154"/>
      <c r="C168" s="13"/>
      <c r="D168" s="18"/>
      <c r="J168" s="19"/>
      <c r="P168" s="19"/>
      <c r="V168" s="19"/>
      <c r="W168" s="230"/>
      <c r="X168" s="36"/>
      <c r="BA168" s="36"/>
    </row>
    <row r="169" spans="1:53" s="1" customFormat="1" ht="12.75">
      <c r="A169" s="2"/>
      <c r="B169" s="154"/>
      <c r="C169" s="13"/>
      <c r="D169" s="18"/>
      <c r="J169" s="19"/>
      <c r="P169" s="19"/>
      <c r="V169" s="19"/>
      <c r="W169" s="230"/>
      <c r="X169" s="36"/>
      <c r="BA169" s="36"/>
    </row>
    <row r="170" spans="1:53" s="1" customFormat="1" ht="12.75">
      <c r="A170" s="2"/>
      <c r="B170" s="154"/>
      <c r="C170" s="13"/>
      <c r="D170" s="18"/>
      <c r="J170" s="19"/>
      <c r="P170" s="19"/>
      <c r="V170" s="19"/>
      <c r="W170" s="230"/>
      <c r="X170" s="36"/>
      <c r="BA170" s="36"/>
    </row>
    <row r="171" spans="1:53" s="1" customFormat="1" ht="12.75">
      <c r="A171" s="2"/>
      <c r="B171" s="154"/>
      <c r="C171" s="13"/>
      <c r="D171" s="18"/>
      <c r="J171" s="19"/>
      <c r="P171" s="19"/>
      <c r="V171" s="19"/>
      <c r="W171" s="230"/>
      <c r="X171" s="36"/>
      <c r="BA171" s="36"/>
    </row>
    <row r="172" spans="1:53" s="1" customFormat="1" ht="12.75">
      <c r="A172" s="2"/>
      <c r="B172" s="154"/>
      <c r="C172" s="13"/>
      <c r="D172" s="18"/>
      <c r="J172" s="19"/>
      <c r="P172" s="19"/>
      <c r="V172" s="19"/>
      <c r="W172" s="230"/>
      <c r="X172" s="36"/>
      <c r="BA172" s="36"/>
    </row>
    <row r="173" spans="1:53" s="1" customFormat="1" ht="12.75">
      <c r="A173" s="2"/>
      <c r="B173" s="154"/>
      <c r="C173" s="13"/>
      <c r="D173" s="18"/>
      <c r="J173" s="19"/>
      <c r="P173" s="19"/>
      <c r="V173" s="19"/>
      <c r="W173" s="230"/>
      <c r="X173" s="36"/>
      <c r="BA173" s="36"/>
    </row>
    <row r="174" spans="1:53" s="1" customFormat="1" ht="12.75">
      <c r="A174" s="2"/>
      <c r="B174" s="154"/>
      <c r="C174" s="13"/>
      <c r="D174" s="18"/>
      <c r="J174" s="19"/>
      <c r="P174" s="19"/>
      <c r="V174" s="19"/>
      <c r="W174" s="230"/>
      <c r="X174" s="36"/>
      <c r="BA174" s="36"/>
    </row>
    <row r="175" spans="1:53" s="1" customFormat="1" ht="12.75">
      <c r="A175" s="2"/>
      <c r="B175" s="154"/>
      <c r="C175" s="13"/>
      <c r="D175" s="18"/>
      <c r="J175" s="19"/>
      <c r="P175" s="19"/>
      <c r="V175" s="19"/>
      <c r="W175" s="230"/>
      <c r="X175" s="36"/>
      <c r="BA175" s="36"/>
    </row>
    <row r="176" spans="1:53" s="1" customFormat="1" ht="12.75">
      <c r="A176" s="2"/>
      <c r="B176" s="154"/>
      <c r="C176" s="13"/>
      <c r="D176" s="18"/>
      <c r="J176" s="19"/>
      <c r="P176" s="19"/>
      <c r="V176" s="19"/>
      <c r="W176" s="230"/>
      <c r="X176" s="36"/>
      <c r="BA176" s="36"/>
    </row>
    <row r="177" spans="1:53" s="1" customFormat="1" ht="12.75">
      <c r="A177" s="2"/>
      <c r="B177" s="154"/>
      <c r="C177" s="13"/>
      <c r="D177" s="18"/>
      <c r="J177" s="19"/>
      <c r="P177" s="19"/>
      <c r="V177" s="19"/>
      <c r="W177" s="230"/>
      <c r="X177" s="36"/>
      <c r="BA177" s="36"/>
    </row>
    <row r="178" spans="1:53" s="1" customFormat="1" ht="12.75">
      <c r="A178" s="2"/>
      <c r="B178" s="154"/>
      <c r="C178" s="13"/>
      <c r="D178" s="18"/>
      <c r="J178" s="19"/>
      <c r="P178" s="19"/>
      <c r="V178" s="19"/>
      <c r="W178" s="230"/>
      <c r="X178" s="36"/>
      <c r="BA178" s="36"/>
    </row>
    <row r="179" spans="1:53" s="1" customFormat="1" ht="12.75">
      <c r="A179" s="2"/>
      <c r="B179" s="154"/>
      <c r="C179" s="13"/>
      <c r="D179" s="18"/>
      <c r="J179" s="19"/>
      <c r="P179" s="19"/>
      <c r="V179" s="19"/>
      <c r="W179" s="230"/>
      <c r="X179" s="36"/>
      <c r="BA179" s="36"/>
    </row>
    <row r="180" spans="1:53" s="1" customFormat="1" ht="12.75">
      <c r="A180" s="2"/>
      <c r="B180" s="154"/>
      <c r="C180" s="13"/>
      <c r="D180" s="18"/>
      <c r="J180" s="19"/>
      <c r="P180" s="19"/>
      <c r="V180" s="19"/>
      <c r="W180" s="230"/>
      <c r="X180" s="36"/>
      <c r="BA180" s="36"/>
    </row>
    <row r="181" spans="1:53" s="1" customFormat="1" ht="12.75">
      <c r="A181" s="2"/>
      <c r="B181" s="154"/>
      <c r="C181" s="13"/>
      <c r="D181" s="18"/>
      <c r="J181" s="19"/>
      <c r="P181" s="19"/>
      <c r="V181" s="19"/>
      <c r="W181" s="230"/>
      <c r="X181" s="36"/>
      <c r="BA181" s="36"/>
    </row>
    <row r="182" spans="1:53" s="1" customFormat="1" ht="12.75">
      <c r="A182" s="2"/>
      <c r="B182" s="154"/>
      <c r="C182" s="13"/>
      <c r="D182" s="18"/>
      <c r="J182" s="19"/>
      <c r="P182" s="19"/>
      <c r="V182" s="19"/>
      <c r="W182" s="230"/>
      <c r="X182" s="36"/>
      <c r="BA182" s="36"/>
    </row>
    <row r="183" spans="1:53" s="1" customFormat="1" ht="12.75">
      <c r="A183" s="2"/>
      <c r="B183" s="154"/>
      <c r="C183" s="13"/>
      <c r="D183" s="18"/>
      <c r="J183" s="19"/>
      <c r="P183" s="19"/>
      <c r="V183" s="19"/>
      <c r="W183" s="230"/>
      <c r="X183" s="36"/>
      <c r="BA183" s="36"/>
    </row>
    <row r="184" spans="1:53" s="1" customFormat="1" ht="12.75">
      <c r="A184" s="2"/>
      <c r="B184" s="154"/>
      <c r="C184" s="13"/>
      <c r="D184" s="18"/>
      <c r="J184" s="19"/>
      <c r="P184" s="19"/>
      <c r="V184" s="19"/>
      <c r="W184" s="230"/>
      <c r="X184" s="36"/>
      <c r="BA184" s="36"/>
    </row>
    <row r="185" spans="1:53" s="1" customFormat="1" ht="12.75">
      <c r="A185" s="2"/>
      <c r="B185" s="154"/>
      <c r="C185" s="13"/>
      <c r="D185" s="18"/>
      <c r="J185" s="19"/>
      <c r="P185" s="19"/>
      <c r="V185" s="19"/>
      <c r="W185" s="230"/>
      <c r="X185" s="36"/>
      <c r="BA185" s="36"/>
    </row>
    <row r="186" spans="1:53" s="1" customFormat="1" ht="12.75">
      <c r="A186" s="2"/>
      <c r="B186" s="154"/>
      <c r="C186" s="13"/>
      <c r="D186" s="18"/>
      <c r="J186" s="19"/>
      <c r="P186" s="19"/>
      <c r="V186" s="19"/>
      <c r="W186" s="230"/>
      <c r="X186" s="36"/>
      <c r="BA186" s="36"/>
    </row>
    <row r="187" spans="1:53" s="1" customFormat="1" ht="12.75">
      <c r="A187" s="2"/>
      <c r="B187" s="154"/>
      <c r="C187" s="13"/>
      <c r="D187" s="18"/>
      <c r="J187" s="19"/>
      <c r="P187" s="19"/>
      <c r="V187" s="19"/>
      <c r="W187" s="230"/>
      <c r="X187" s="36"/>
      <c r="BA187" s="36"/>
    </row>
    <row r="188" spans="1:53" s="1" customFormat="1" ht="12.75">
      <c r="A188" s="2"/>
      <c r="B188" s="154"/>
      <c r="C188" s="13"/>
      <c r="D188" s="18"/>
      <c r="J188" s="19"/>
      <c r="P188" s="19"/>
      <c r="V188" s="19"/>
      <c r="W188" s="230"/>
      <c r="X188" s="36"/>
      <c r="BA188" s="36"/>
    </row>
    <row r="189" spans="1:53" s="1" customFormat="1" ht="12.75">
      <c r="A189" s="2"/>
      <c r="B189" s="154"/>
      <c r="C189" s="13"/>
      <c r="D189" s="18"/>
      <c r="J189" s="19"/>
      <c r="P189" s="19"/>
      <c r="V189" s="19"/>
      <c r="W189" s="230"/>
      <c r="X189" s="36"/>
      <c r="BA189" s="36"/>
    </row>
    <row r="190" spans="1:53" s="1" customFormat="1" ht="12.75">
      <c r="A190" s="2"/>
      <c r="B190" s="154"/>
      <c r="C190" s="13"/>
      <c r="D190" s="18"/>
      <c r="J190" s="19"/>
      <c r="P190" s="19"/>
      <c r="V190" s="19"/>
      <c r="W190" s="230"/>
      <c r="X190" s="36"/>
      <c r="BA190" s="36"/>
    </row>
    <row r="191" spans="1:53" s="1" customFormat="1" ht="12.75">
      <c r="A191" s="2"/>
      <c r="B191" s="154"/>
      <c r="C191" s="13"/>
      <c r="D191" s="18"/>
      <c r="J191" s="19"/>
      <c r="P191" s="19"/>
      <c r="V191" s="19"/>
      <c r="W191" s="230"/>
      <c r="X191" s="36"/>
      <c r="BA191" s="36"/>
    </row>
    <row r="192" spans="1:53" s="1" customFormat="1" ht="12.75">
      <c r="A192" s="2"/>
      <c r="B192" s="154"/>
      <c r="C192" s="13"/>
      <c r="D192" s="18"/>
      <c r="J192" s="19"/>
      <c r="P192" s="19"/>
      <c r="V192" s="19"/>
      <c r="W192" s="230"/>
      <c r="X192" s="36"/>
      <c r="BA192" s="36"/>
    </row>
    <row r="193" spans="1:53" s="1" customFormat="1" ht="12.75">
      <c r="A193" s="2"/>
      <c r="B193" s="154"/>
      <c r="C193" s="13"/>
      <c r="D193" s="18"/>
      <c r="J193" s="19"/>
      <c r="P193" s="19"/>
      <c r="V193" s="19"/>
      <c r="W193" s="230"/>
      <c r="X193" s="36"/>
      <c r="BA193" s="36"/>
    </row>
    <row r="194" spans="1:53" s="1" customFormat="1" ht="12.75">
      <c r="A194" s="2"/>
      <c r="B194" s="154"/>
      <c r="C194" s="13"/>
      <c r="D194" s="18"/>
      <c r="J194" s="19"/>
      <c r="P194" s="19"/>
      <c r="V194" s="19"/>
      <c r="W194" s="230"/>
      <c r="X194" s="36"/>
      <c r="BA194" s="36"/>
    </row>
    <row r="195" spans="1:53" s="1" customFormat="1" ht="12.75">
      <c r="A195" s="2"/>
      <c r="B195" s="154"/>
      <c r="C195" s="13"/>
      <c r="D195" s="18"/>
      <c r="J195" s="19"/>
      <c r="P195" s="19"/>
      <c r="V195" s="19"/>
      <c r="W195" s="230"/>
      <c r="X195" s="36"/>
      <c r="BA195" s="36"/>
    </row>
    <row r="196" spans="1:53" s="1" customFormat="1" ht="12.75">
      <c r="A196" s="2"/>
      <c r="B196" s="154"/>
      <c r="C196" s="13"/>
      <c r="D196" s="18"/>
      <c r="J196" s="19"/>
      <c r="P196" s="19"/>
      <c r="V196" s="19"/>
      <c r="W196" s="230"/>
      <c r="X196" s="36"/>
      <c r="BA196" s="36"/>
    </row>
    <row r="197" spans="1:53" s="1" customFormat="1" ht="12.75">
      <c r="A197" s="2"/>
      <c r="B197" s="154"/>
      <c r="C197" s="13"/>
      <c r="D197" s="18"/>
      <c r="J197" s="19"/>
      <c r="P197" s="19"/>
      <c r="V197" s="19"/>
      <c r="W197" s="230"/>
      <c r="X197" s="36"/>
      <c r="BA197" s="36"/>
    </row>
    <row r="198" spans="1:53" s="1" customFormat="1" ht="12.75">
      <c r="A198" s="2"/>
      <c r="B198" s="154"/>
      <c r="C198" s="13"/>
      <c r="D198" s="18"/>
      <c r="J198" s="19"/>
      <c r="P198" s="19"/>
      <c r="V198" s="19"/>
      <c r="W198" s="230"/>
      <c r="X198" s="36"/>
      <c r="BA198" s="36"/>
    </row>
    <row r="199" spans="1:53" s="1" customFormat="1" ht="12.75">
      <c r="A199" s="2"/>
      <c r="B199" s="154"/>
      <c r="C199" s="13"/>
      <c r="D199" s="18"/>
      <c r="J199" s="19"/>
      <c r="P199" s="19"/>
      <c r="V199" s="19"/>
      <c r="W199" s="230"/>
      <c r="X199" s="36"/>
      <c r="BA199" s="36"/>
    </row>
    <row r="200" spans="1:53" s="1" customFormat="1" ht="12.75">
      <c r="A200" s="2"/>
      <c r="B200" s="154"/>
      <c r="C200" s="13"/>
      <c r="D200" s="18"/>
      <c r="J200" s="19"/>
      <c r="P200" s="19"/>
      <c r="V200" s="19"/>
      <c r="W200" s="230"/>
      <c r="X200" s="36"/>
      <c r="BA200" s="36"/>
    </row>
    <row r="201" spans="1:53" s="1" customFormat="1" ht="12.75">
      <c r="A201" s="2"/>
      <c r="B201" s="154"/>
      <c r="C201" s="13"/>
      <c r="D201" s="18"/>
      <c r="J201" s="19"/>
      <c r="P201" s="19"/>
      <c r="V201" s="19"/>
      <c r="W201" s="230"/>
      <c r="X201" s="36"/>
      <c r="BA201" s="36"/>
    </row>
    <row r="202" spans="1:53" s="1" customFormat="1" ht="12.75">
      <c r="A202" s="2"/>
      <c r="B202" s="154"/>
      <c r="C202" s="13"/>
      <c r="D202" s="18"/>
      <c r="J202" s="19"/>
      <c r="P202" s="19"/>
      <c r="V202" s="19"/>
      <c r="W202" s="230"/>
      <c r="X202" s="36"/>
      <c r="BA202" s="36"/>
    </row>
    <row r="203" spans="1:53" s="1" customFormat="1" ht="12.75">
      <c r="A203" s="2"/>
      <c r="B203" s="154"/>
      <c r="C203" s="13"/>
      <c r="D203" s="18"/>
      <c r="J203" s="19"/>
      <c r="P203" s="19"/>
      <c r="V203" s="19"/>
      <c r="W203" s="230"/>
      <c r="X203" s="36"/>
      <c r="BA203" s="36"/>
    </row>
    <row r="204" spans="1:53" s="1" customFormat="1" ht="12.75">
      <c r="A204" s="2"/>
      <c r="B204" s="154"/>
      <c r="C204" s="13"/>
      <c r="D204" s="18"/>
      <c r="J204" s="19"/>
      <c r="P204" s="19"/>
      <c r="V204" s="19"/>
      <c r="W204" s="230"/>
      <c r="X204" s="36"/>
      <c r="BA204" s="36"/>
    </row>
    <row r="205" spans="1:53" s="1" customFormat="1" ht="12.75">
      <c r="A205" s="2"/>
      <c r="B205" s="154"/>
      <c r="C205" s="13"/>
      <c r="D205" s="18"/>
      <c r="J205" s="19"/>
      <c r="P205" s="19"/>
      <c r="V205" s="19"/>
      <c r="W205" s="230"/>
      <c r="X205" s="36"/>
      <c r="BA205" s="36"/>
    </row>
    <row r="206" spans="1:53" s="1" customFormat="1" ht="12.75">
      <c r="A206" s="2"/>
      <c r="B206" s="154"/>
      <c r="C206" s="13"/>
      <c r="D206" s="18"/>
      <c r="J206" s="19"/>
      <c r="P206" s="19"/>
      <c r="V206" s="19"/>
      <c r="W206" s="230"/>
      <c r="X206" s="36"/>
      <c r="BA206" s="36"/>
    </row>
    <row r="207" spans="1:53" s="1" customFormat="1" ht="12.75">
      <c r="A207" s="2"/>
      <c r="B207" s="154"/>
      <c r="C207" s="13"/>
      <c r="D207" s="18"/>
      <c r="J207" s="19"/>
      <c r="P207" s="19"/>
      <c r="V207" s="19"/>
      <c r="W207" s="230"/>
      <c r="X207" s="36"/>
      <c r="BA207" s="36"/>
    </row>
    <row r="208" spans="1:53" s="1" customFormat="1" ht="12.75">
      <c r="A208" s="2"/>
      <c r="B208" s="154"/>
      <c r="C208" s="13"/>
      <c r="D208" s="18"/>
      <c r="J208" s="19"/>
      <c r="P208" s="19"/>
      <c r="V208" s="19"/>
      <c r="W208" s="230"/>
      <c r="X208" s="36"/>
      <c r="BA208" s="36"/>
    </row>
    <row r="209" spans="1:53" s="1" customFormat="1" ht="12.75">
      <c r="A209" s="2"/>
      <c r="B209" s="154"/>
      <c r="C209" s="13"/>
      <c r="D209" s="18"/>
      <c r="J209" s="19"/>
      <c r="P209" s="19"/>
      <c r="V209" s="19"/>
      <c r="W209" s="230"/>
      <c r="X209" s="36"/>
      <c r="BA209" s="36"/>
    </row>
    <row r="210" spans="1:53" s="1" customFormat="1" ht="12.75">
      <c r="A210" s="2"/>
      <c r="B210" s="154"/>
      <c r="C210" s="13"/>
      <c r="D210" s="18"/>
      <c r="J210" s="19"/>
      <c r="P210" s="19"/>
      <c r="V210" s="19"/>
      <c r="W210" s="230"/>
      <c r="X210" s="36"/>
      <c r="BA210" s="36"/>
    </row>
    <row r="211" spans="1:53" s="1" customFormat="1" ht="12.75">
      <c r="A211" s="2"/>
      <c r="B211" s="154"/>
      <c r="C211" s="13"/>
      <c r="D211" s="18"/>
      <c r="J211" s="19"/>
      <c r="P211" s="19"/>
      <c r="V211" s="19"/>
      <c r="W211" s="230"/>
      <c r="X211" s="36"/>
      <c r="BA211" s="36"/>
    </row>
    <row r="212" spans="1:53" s="1" customFormat="1" ht="12.75">
      <c r="A212" s="2"/>
      <c r="B212" s="154"/>
      <c r="C212" s="13"/>
      <c r="D212" s="18"/>
      <c r="J212" s="19"/>
      <c r="P212" s="19"/>
      <c r="V212" s="19"/>
      <c r="W212" s="230"/>
      <c r="X212" s="36"/>
      <c r="BA212" s="36"/>
    </row>
    <row r="213" spans="1:53" s="1" customFormat="1" ht="12.75">
      <c r="A213" s="2"/>
      <c r="B213" s="154"/>
      <c r="C213" s="13"/>
      <c r="D213" s="18"/>
      <c r="J213" s="19"/>
      <c r="P213" s="19"/>
      <c r="V213" s="19"/>
      <c r="W213" s="230"/>
      <c r="X213" s="36"/>
      <c r="BA213" s="36"/>
    </row>
    <row r="214" spans="1:53" s="1" customFormat="1" ht="12.75">
      <c r="A214" s="2"/>
      <c r="B214" s="154"/>
      <c r="C214" s="13"/>
      <c r="D214" s="18"/>
      <c r="J214" s="19"/>
      <c r="P214" s="19"/>
      <c r="V214" s="19"/>
      <c r="W214" s="230"/>
      <c r="X214" s="36"/>
      <c r="BA214" s="36"/>
    </row>
    <row r="215" spans="1:53" s="1" customFormat="1" ht="12.75">
      <c r="A215" s="2"/>
      <c r="B215" s="154"/>
      <c r="C215" s="13"/>
      <c r="D215" s="18"/>
      <c r="J215" s="19"/>
      <c r="P215" s="19"/>
      <c r="V215" s="19"/>
      <c r="W215" s="230"/>
      <c r="X215" s="36"/>
      <c r="BA215" s="36"/>
    </row>
    <row r="216" spans="1:53" s="1" customFormat="1" ht="12.75">
      <c r="A216" s="2"/>
      <c r="B216" s="154"/>
      <c r="C216" s="13"/>
      <c r="D216" s="18"/>
      <c r="J216" s="19"/>
      <c r="P216" s="19"/>
      <c r="V216" s="19"/>
      <c r="W216" s="230"/>
      <c r="X216" s="36"/>
      <c r="BA216" s="36"/>
    </row>
    <row r="217" spans="1:53" s="1" customFormat="1" ht="12.75">
      <c r="A217" s="2"/>
      <c r="B217" s="154"/>
      <c r="C217" s="13"/>
      <c r="D217" s="18"/>
      <c r="J217" s="19"/>
      <c r="P217" s="19"/>
      <c r="V217" s="19"/>
      <c r="W217" s="230"/>
      <c r="X217" s="36"/>
      <c r="BA217" s="36"/>
    </row>
    <row r="218" spans="1:53" s="1" customFormat="1" ht="12.75">
      <c r="A218" s="2"/>
      <c r="B218" s="154"/>
      <c r="C218" s="13"/>
      <c r="D218" s="18"/>
      <c r="J218" s="19"/>
      <c r="P218" s="19"/>
      <c r="V218" s="19"/>
      <c r="W218" s="230"/>
      <c r="X218" s="36"/>
      <c r="BA218" s="36"/>
    </row>
    <row r="219" spans="1:53" s="1" customFormat="1" ht="12.75">
      <c r="A219" s="2"/>
      <c r="B219" s="154"/>
      <c r="C219" s="13"/>
      <c r="D219" s="18"/>
      <c r="J219" s="19"/>
      <c r="P219" s="19"/>
      <c r="V219" s="19"/>
      <c r="W219" s="230"/>
      <c r="X219" s="36"/>
      <c r="BA219" s="36"/>
    </row>
    <row r="220" spans="1:53" s="1" customFormat="1" ht="12.75">
      <c r="A220" s="2"/>
      <c r="B220" s="154"/>
      <c r="C220" s="13"/>
      <c r="D220" s="18"/>
      <c r="J220" s="19"/>
      <c r="P220" s="19"/>
      <c r="V220" s="19"/>
      <c r="W220" s="230"/>
      <c r="X220" s="36"/>
      <c r="BA220" s="36"/>
    </row>
    <row r="221" spans="1:53" s="1" customFormat="1" ht="12.75">
      <c r="A221" s="2"/>
      <c r="B221" s="154"/>
      <c r="C221" s="13"/>
      <c r="D221" s="18"/>
      <c r="J221" s="19"/>
      <c r="P221" s="19"/>
      <c r="V221" s="19"/>
      <c r="W221" s="230"/>
      <c r="X221" s="36"/>
      <c r="BA221" s="36"/>
    </row>
    <row r="222" spans="1:53" s="1" customFormat="1" ht="12.75">
      <c r="A222" s="2"/>
      <c r="B222" s="154"/>
      <c r="C222" s="13"/>
      <c r="D222" s="18"/>
      <c r="J222" s="19"/>
      <c r="P222" s="19"/>
      <c r="V222" s="19"/>
      <c r="W222" s="230"/>
      <c r="X222" s="36"/>
      <c r="BA222" s="36"/>
    </row>
    <row r="223" spans="1:53" s="1" customFormat="1" ht="12.75">
      <c r="A223" s="2"/>
      <c r="B223" s="154"/>
      <c r="C223" s="13"/>
      <c r="D223" s="18"/>
      <c r="J223" s="19"/>
      <c r="P223" s="19"/>
      <c r="V223" s="19"/>
      <c r="W223" s="230"/>
      <c r="X223" s="36"/>
      <c r="BA223" s="36"/>
    </row>
    <row r="224" spans="1:53" s="1" customFormat="1" ht="12.75">
      <c r="A224" s="2"/>
      <c r="B224" s="154"/>
      <c r="C224" s="13"/>
      <c r="D224" s="18"/>
      <c r="J224" s="19"/>
      <c r="P224" s="19"/>
      <c r="V224" s="19"/>
      <c r="W224" s="230"/>
      <c r="X224" s="36"/>
      <c r="BA224" s="36"/>
    </row>
    <row r="225" spans="1:53" s="1" customFormat="1" ht="12.75">
      <c r="A225" s="2"/>
      <c r="B225" s="154"/>
      <c r="C225" s="13"/>
      <c r="D225" s="18"/>
      <c r="J225" s="19"/>
      <c r="P225" s="19"/>
      <c r="V225" s="19"/>
      <c r="W225" s="230"/>
      <c r="X225" s="36"/>
      <c r="BA225" s="36"/>
    </row>
    <row r="226" spans="1:53" s="1" customFormat="1" ht="12.75">
      <c r="A226" s="2"/>
      <c r="B226" s="154"/>
      <c r="C226" s="13"/>
      <c r="D226" s="18"/>
      <c r="J226" s="19"/>
      <c r="P226" s="19"/>
      <c r="V226" s="19"/>
      <c r="W226" s="230"/>
      <c r="X226" s="36"/>
      <c r="BA226" s="36"/>
    </row>
    <row r="227" spans="1:53" s="1" customFormat="1" ht="12.75">
      <c r="A227" s="2"/>
      <c r="B227" s="154"/>
      <c r="C227" s="13"/>
      <c r="D227" s="18"/>
      <c r="J227" s="19"/>
      <c r="P227" s="19"/>
      <c r="V227" s="19"/>
      <c r="W227" s="230"/>
      <c r="X227" s="36"/>
      <c r="BA227" s="36"/>
    </row>
    <row r="228" spans="1:53" s="1" customFormat="1" ht="12.75">
      <c r="A228" s="2"/>
      <c r="B228" s="154"/>
      <c r="C228" s="13"/>
      <c r="D228" s="18"/>
      <c r="J228" s="19"/>
      <c r="P228" s="19"/>
      <c r="V228" s="19"/>
      <c r="W228" s="230"/>
      <c r="X228" s="36"/>
      <c r="BA228" s="36"/>
    </row>
    <row r="229" spans="1:53" s="1" customFormat="1" ht="12.75">
      <c r="A229" s="2"/>
      <c r="B229" s="154"/>
      <c r="C229" s="13"/>
      <c r="D229" s="18"/>
      <c r="J229" s="19"/>
      <c r="P229" s="19"/>
      <c r="V229" s="19"/>
      <c r="W229" s="230"/>
      <c r="X229" s="36"/>
      <c r="BA229" s="36"/>
    </row>
    <row r="230" spans="1:53" s="1" customFormat="1" ht="12.75">
      <c r="A230" s="2"/>
      <c r="B230" s="154"/>
      <c r="C230" s="13"/>
      <c r="D230" s="18"/>
      <c r="J230" s="19"/>
      <c r="P230" s="19"/>
      <c r="V230" s="19"/>
      <c r="W230" s="230"/>
      <c r="X230" s="36"/>
      <c r="BA230" s="36"/>
    </row>
    <row r="231" spans="1:53" s="1" customFormat="1" ht="12.75">
      <c r="A231" s="2"/>
      <c r="B231" s="154"/>
      <c r="C231" s="13"/>
      <c r="D231" s="18"/>
      <c r="J231" s="19"/>
      <c r="P231" s="19"/>
      <c r="V231" s="19"/>
      <c r="W231" s="230"/>
      <c r="X231" s="36"/>
      <c r="BA231" s="36"/>
    </row>
    <row r="232" spans="1:53" s="1" customFormat="1" ht="12.75">
      <c r="A232" s="2"/>
      <c r="B232" s="154"/>
      <c r="C232" s="13"/>
      <c r="D232" s="18"/>
      <c r="J232" s="19"/>
      <c r="P232" s="19"/>
      <c r="V232" s="19"/>
      <c r="W232" s="230"/>
      <c r="X232" s="36"/>
      <c r="BA232" s="36"/>
    </row>
    <row r="233" spans="1:53" s="1" customFormat="1" ht="12.75">
      <c r="A233" s="2"/>
      <c r="B233" s="154"/>
      <c r="C233" s="13"/>
      <c r="D233" s="18"/>
      <c r="J233" s="19"/>
      <c r="P233" s="19"/>
      <c r="V233" s="19"/>
      <c r="W233" s="230"/>
      <c r="X233" s="36"/>
      <c r="BA233" s="36"/>
    </row>
    <row r="234" spans="1:53" s="1" customFormat="1" ht="12.75">
      <c r="A234" s="2"/>
      <c r="B234" s="154"/>
      <c r="C234" s="13"/>
      <c r="D234" s="18"/>
      <c r="J234" s="19"/>
      <c r="P234" s="19"/>
      <c r="V234" s="19"/>
      <c r="W234" s="230"/>
      <c r="X234" s="36"/>
      <c r="BA234" s="36"/>
    </row>
    <row r="235" spans="1:53" s="1" customFormat="1" ht="12.75">
      <c r="A235" s="2"/>
      <c r="B235" s="154"/>
      <c r="C235" s="13"/>
      <c r="D235" s="18"/>
      <c r="J235" s="19"/>
      <c r="P235" s="19"/>
      <c r="V235" s="19"/>
      <c r="W235" s="230"/>
      <c r="X235" s="36"/>
      <c r="BA235" s="36"/>
    </row>
    <row r="236" spans="1:53" s="1" customFormat="1" ht="12.75">
      <c r="A236" s="2"/>
      <c r="B236" s="154"/>
      <c r="C236" s="13"/>
      <c r="D236" s="18"/>
      <c r="J236" s="19"/>
      <c r="P236" s="19"/>
      <c r="V236" s="19"/>
      <c r="W236" s="230"/>
      <c r="X236" s="36"/>
      <c r="BA236" s="36"/>
    </row>
    <row r="237" spans="1:53" s="1" customFormat="1" ht="12.75">
      <c r="A237" s="2"/>
      <c r="B237" s="154"/>
      <c r="C237" s="13"/>
      <c r="D237" s="18"/>
      <c r="J237" s="19"/>
      <c r="P237" s="19"/>
      <c r="V237" s="19"/>
      <c r="W237" s="230"/>
      <c r="X237" s="36"/>
      <c r="BA237" s="36"/>
    </row>
    <row r="238" spans="1:53" s="1" customFormat="1" ht="12.75">
      <c r="A238" s="2"/>
      <c r="B238" s="154"/>
      <c r="C238" s="13"/>
      <c r="D238" s="18"/>
      <c r="J238" s="19"/>
      <c r="P238" s="19"/>
      <c r="V238" s="19"/>
      <c r="W238" s="230"/>
      <c r="X238" s="36"/>
      <c r="BA238" s="36"/>
    </row>
    <row r="239" spans="1:53" s="1" customFormat="1" ht="12.75">
      <c r="A239" s="2"/>
      <c r="B239" s="154"/>
      <c r="C239" s="13"/>
      <c r="D239" s="18"/>
      <c r="J239" s="19"/>
      <c r="P239" s="19"/>
      <c r="V239" s="19"/>
      <c r="W239" s="230"/>
      <c r="X239" s="36"/>
      <c r="BA239" s="36"/>
    </row>
    <row r="240" spans="1:53" s="1" customFormat="1" ht="12.75">
      <c r="A240" s="2"/>
      <c r="B240" s="154"/>
      <c r="C240" s="13"/>
      <c r="D240" s="18"/>
      <c r="J240" s="19"/>
      <c r="P240" s="19"/>
      <c r="V240" s="19"/>
      <c r="W240" s="230"/>
      <c r="X240" s="36"/>
      <c r="BA240" s="36"/>
    </row>
    <row r="241" spans="1:53" s="1" customFormat="1" ht="12.75">
      <c r="A241" s="2"/>
      <c r="B241" s="154"/>
      <c r="C241" s="13"/>
      <c r="D241" s="18"/>
      <c r="J241" s="19"/>
      <c r="P241" s="19"/>
      <c r="V241" s="19"/>
      <c r="W241" s="230"/>
      <c r="X241" s="36"/>
      <c r="BA241" s="36"/>
    </row>
    <row r="242" spans="1:53" s="1" customFormat="1" ht="12.75">
      <c r="A242" s="2"/>
      <c r="B242" s="154"/>
      <c r="C242" s="13"/>
      <c r="D242" s="18"/>
      <c r="J242" s="19"/>
      <c r="P242" s="19"/>
      <c r="V242" s="19"/>
      <c r="W242" s="230"/>
      <c r="X242" s="36"/>
      <c r="BA242" s="36"/>
    </row>
    <row r="243" spans="1:53" s="1" customFormat="1" ht="12.75">
      <c r="A243" s="2"/>
      <c r="B243" s="154"/>
      <c r="C243" s="13"/>
      <c r="D243" s="18"/>
      <c r="J243" s="19"/>
      <c r="P243" s="19"/>
      <c r="V243" s="19"/>
      <c r="W243" s="230"/>
      <c r="X243" s="36"/>
      <c r="BA243" s="36"/>
    </row>
    <row r="244" spans="1:53" s="1" customFormat="1" ht="12.75">
      <c r="A244" s="2"/>
      <c r="B244" s="154"/>
      <c r="C244" s="13"/>
      <c r="D244" s="18"/>
      <c r="J244" s="19"/>
      <c r="P244" s="19"/>
      <c r="V244" s="19"/>
      <c r="W244" s="230"/>
      <c r="X244" s="36"/>
      <c r="BA244" s="36"/>
    </row>
    <row r="245" spans="1:53" s="1" customFormat="1" ht="12.75">
      <c r="A245" s="2"/>
      <c r="B245" s="154"/>
      <c r="C245" s="13"/>
      <c r="D245" s="18"/>
      <c r="J245" s="19"/>
      <c r="P245" s="19"/>
      <c r="V245" s="19"/>
      <c r="W245" s="230"/>
      <c r="X245" s="36"/>
      <c r="BA245" s="36"/>
    </row>
    <row r="246" spans="1:53" s="1" customFormat="1" ht="12.75">
      <c r="A246" s="2"/>
      <c r="B246" s="154"/>
      <c r="C246" s="13"/>
      <c r="D246" s="18"/>
      <c r="J246" s="19"/>
      <c r="P246" s="19"/>
      <c r="V246" s="19"/>
      <c r="W246" s="230"/>
      <c r="X246" s="36"/>
      <c r="BA246" s="36"/>
    </row>
    <row r="247" spans="1:53" s="1" customFormat="1" ht="12.75">
      <c r="A247" s="2"/>
      <c r="B247" s="154"/>
      <c r="C247" s="13"/>
      <c r="D247" s="18"/>
      <c r="J247" s="19"/>
      <c r="P247" s="19"/>
      <c r="V247" s="19"/>
      <c r="W247" s="230"/>
      <c r="X247" s="36"/>
      <c r="BA247" s="36"/>
    </row>
    <row r="248" spans="1:53" s="1" customFormat="1" ht="12.75">
      <c r="A248" s="2"/>
      <c r="B248" s="154"/>
      <c r="C248" s="13"/>
      <c r="D248" s="18"/>
      <c r="J248" s="19"/>
      <c r="P248" s="19"/>
      <c r="V248" s="19"/>
      <c r="W248" s="230"/>
      <c r="X248" s="36"/>
      <c r="BA248" s="36"/>
    </row>
    <row r="249" spans="1:53" s="1" customFormat="1" ht="12.75">
      <c r="A249" s="2"/>
      <c r="B249" s="154"/>
      <c r="C249" s="13"/>
      <c r="D249" s="18"/>
      <c r="J249" s="19"/>
      <c r="P249" s="19"/>
      <c r="V249" s="19"/>
      <c r="W249" s="230"/>
      <c r="X249" s="36"/>
      <c r="BA249" s="36"/>
    </row>
    <row r="250" spans="1:53" s="1" customFormat="1" ht="12.75">
      <c r="A250" s="2"/>
      <c r="B250" s="154"/>
      <c r="C250" s="13"/>
      <c r="D250" s="18"/>
      <c r="J250" s="19"/>
      <c r="P250" s="19"/>
      <c r="V250" s="19"/>
      <c r="W250" s="230"/>
      <c r="X250" s="36"/>
      <c r="BA250" s="36"/>
    </row>
    <row r="251" spans="1:53" s="1" customFormat="1" ht="12.75">
      <c r="A251" s="2"/>
      <c r="B251" s="154"/>
      <c r="C251" s="13"/>
      <c r="D251" s="18"/>
      <c r="J251" s="19"/>
      <c r="P251" s="19"/>
      <c r="V251" s="19"/>
      <c r="W251" s="230"/>
      <c r="X251" s="36"/>
      <c r="BA251" s="36"/>
    </row>
    <row r="252" spans="1:53" s="1" customFormat="1" ht="12.75">
      <c r="A252" s="2"/>
      <c r="B252" s="154"/>
      <c r="C252" s="13"/>
      <c r="D252" s="18"/>
      <c r="J252" s="19"/>
      <c r="P252" s="19"/>
      <c r="V252" s="19"/>
      <c r="W252" s="230"/>
      <c r="X252" s="36"/>
      <c r="BA252" s="36"/>
    </row>
    <row r="253" spans="1:53" s="1" customFormat="1" ht="12.75">
      <c r="A253" s="2"/>
      <c r="B253" s="154"/>
      <c r="C253" s="13"/>
      <c r="D253" s="18"/>
      <c r="J253" s="19"/>
      <c r="P253" s="19"/>
      <c r="V253" s="19"/>
      <c r="W253" s="230"/>
      <c r="X253" s="36"/>
      <c r="BA253" s="36"/>
    </row>
    <row r="254" spans="1:53" s="1" customFormat="1" ht="12.75">
      <c r="A254" s="2"/>
      <c r="B254" s="154"/>
      <c r="C254" s="13"/>
      <c r="D254" s="18"/>
      <c r="J254" s="19"/>
      <c r="P254" s="19"/>
      <c r="V254" s="19"/>
      <c r="W254" s="230"/>
      <c r="X254" s="36"/>
      <c r="BA254" s="36"/>
    </row>
    <row r="255" spans="1:53" s="1" customFormat="1" ht="12.75">
      <c r="A255" s="2"/>
      <c r="B255" s="154"/>
      <c r="C255" s="13"/>
      <c r="D255" s="18"/>
      <c r="J255" s="19"/>
      <c r="P255" s="19"/>
      <c r="V255" s="19"/>
      <c r="W255" s="230"/>
      <c r="X255" s="36"/>
      <c r="BA255" s="36"/>
    </row>
    <row r="256" spans="1:53" s="1" customFormat="1" ht="12.75">
      <c r="A256" s="2"/>
      <c r="B256" s="154"/>
      <c r="C256" s="13"/>
      <c r="D256" s="18"/>
      <c r="J256" s="19"/>
      <c r="P256" s="19"/>
      <c r="V256" s="19"/>
      <c r="W256" s="230"/>
      <c r="X256" s="36"/>
      <c r="BA256" s="36"/>
    </row>
    <row r="257" spans="1:53" s="1" customFormat="1" ht="12.75">
      <c r="A257" s="2"/>
      <c r="B257" s="154"/>
      <c r="C257" s="13"/>
      <c r="D257" s="18"/>
      <c r="J257" s="19"/>
      <c r="P257" s="19"/>
      <c r="V257" s="19"/>
      <c r="W257" s="230"/>
      <c r="X257" s="36"/>
      <c r="BA257" s="36"/>
    </row>
    <row r="258" spans="1:53" s="1" customFormat="1" ht="12.75">
      <c r="A258" s="2"/>
      <c r="B258" s="154"/>
      <c r="C258" s="13"/>
      <c r="D258" s="18"/>
      <c r="J258" s="19"/>
      <c r="P258" s="19"/>
      <c r="V258" s="19"/>
      <c r="W258" s="230"/>
      <c r="X258" s="36"/>
      <c r="BA258" s="36"/>
    </row>
    <row r="259" spans="1:53" s="1" customFormat="1" ht="12.75">
      <c r="A259" s="2"/>
      <c r="B259" s="154"/>
      <c r="C259" s="13"/>
      <c r="D259" s="18"/>
      <c r="J259" s="19"/>
      <c r="P259" s="19"/>
      <c r="V259" s="19"/>
      <c r="W259" s="230"/>
      <c r="X259" s="36"/>
      <c r="BA259" s="36"/>
    </row>
    <row r="260" spans="1:53" s="1" customFormat="1" ht="12.75">
      <c r="A260" s="2"/>
      <c r="B260" s="154"/>
      <c r="C260" s="13"/>
      <c r="D260" s="18"/>
      <c r="J260" s="19"/>
      <c r="P260" s="19"/>
      <c r="V260" s="19"/>
      <c r="W260" s="230"/>
      <c r="X260" s="36"/>
      <c r="BA260" s="36"/>
    </row>
    <row r="261" spans="1:53" s="1" customFormat="1" ht="12.75">
      <c r="A261" s="2"/>
      <c r="B261" s="154"/>
      <c r="C261" s="13"/>
      <c r="D261" s="18"/>
      <c r="J261" s="19"/>
      <c r="P261" s="19"/>
      <c r="V261" s="19"/>
      <c r="W261" s="230"/>
      <c r="X261" s="36"/>
      <c r="BA261" s="36"/>
    </row>
    <row r="262" spans="1:53" s="1" customFormat="1" ht="12.75">
      <c r="A262" s="2"/>
      <c r="B262" s="154"/>
      <c r="C262" s="13"/>
      <c r="D262" s="18"/>
      <c r="J262" s="19"/>
      <c r="P262" s="19"/>
      <c r="V262" s="19"/>
      <c r="W262" s="230"/>
      <c r="X262" s="36"/>
      <c r="BA262" s="36"/>
    </row>
    <row r="263" spans="1:53" s="1" customFormat="1" ht="12.75">
      <c r="A263" s="2"/>
      <c r="B263" s="154"/>
      <c r="C263" s="13"/>
      <c r="D263" s="18"/>
      <c r="J263" s="19"/>
      <c r="P263" s="19"/>
      <c r="V263" s="19"/>
      <c r="W263" s="230"/>
      <c r="X263" s="36"/>
      <c r="BA263" s="36"/>
    </row>
    <row r="264" spans="1:53" s="1" customFormat="1" ht="12.75">
      <c r="A264" s="2"/>
      <c r="B264" s="154"/>
      <c r="C264" s="13"/>
      <c r="D264" s="18"/>
      <c r="J264" s="19"/>
      <c r="P264" s="19"/>
      <c r="V264" s="19"/>
      <c r="W264" s="230"/>
      <c r="X264" s="36"/>
      <c r="BA264" s="36"/>
    </row>
    <row r="265" spans="1:53" s="1" customFormat="1" ht="12.75">
      <c r="A265" s="2"/>
      <c r="B265" s="154"/>
      <c r="C265" s="13"/>
      <c r="D265" s="18"/>
      <c r="J265" s="19"/>
      <c r="P265" s="19"/>
      <c r="V265" s="19"/>
      <c r="W265" s="230"/>
      <c r="X265" s="36"/>
      <c r="BA265" s="36"/>
    </row>
    <row r="266" spans="1:53" s="1" customFormat="1" ht="12.75">
      <c r="A266" s="2"/>
      <c r="B266" s="154"/>
      <c r="C266" s="13"/>
      <c r="D266" s="18"/>
      <c r="J266" s="19"/>
      <c r="P266" s="19"/>
      <c r="V266" s="19"/>
      <c r="W266" s="230"/>
      <c r="X266" s="36"/>
      <c r="BA266" s="36"/>
    </row>
    <row r="267" spans="1:53" s="1" customFormat="1" ht="12.75">
      <c r="A267" s="2"/>
      <c r="B267" s="154"/>
      <c r="C267" s="13"/>
      <c r="D267" s="18"/>
      <c r="J267" s="19"/>
      <c r="P267" s="19"/>
      <c r="V267" s="19"/>
      <c r="W267" s="230"/>
      <c r="X267" s="36"/>
      <c r="BA267" s="36"/>
    </row>
    <row r="268" spans="1:53" s="1" customFormat="1" ht="12.75">
      <c r="A268" s="2"/>
      <c r="B268" s="154"/>
      <c r="C268" s="13"/>
      <c r="D268" s="18"/>
      <c r="J268" s="19"/>
      <c r="P268" s="19"/>
      <c r="V268" s="19"/>
      <c r="W268" s="230"/>
      <c r="X268" s="36"/>
      <c r="BA268" s="36"/>
    </row>
    <row r="269" spans="1:53" s="1" customFormat="1" ht="12.75">
      <c r="A269" s="2"/>
      <c r="B269" s="154"/>
      <c r="C269" s="13"/>
      <c r="D269" s="18"/>
      <c r="J269" s="19"/>
      <c r="P269" s="19"/>
      <c r="V269" s="19"/>
      <c r="W269" s="230"/>
      <c r="X269" s="36"/>
      <c r="BA269" s="36"/>
    </row>
    <row r="270" spans="1:53" s="1" customFormat="1" ht="12.75">
      <c r="A270" s="2"/>
      <c r="B270" s="154"/>
      <c r="C270" s="13"/>
      <c r="D270" s="18"/>
      <c r="J270" s="19"/>
      <c r="P270" s="19"/>
      <c r="V270" s="19"/>
      <c r="W270" s="230"/>
      <c r="X270" s="36"/>
      <c r="BA270" s="36"/>
    </row>
    <row r="271" spans="1:53" s="1" customFormat="1" ht="12.75">
      <c r="A271" s="2"/>
      <c r="B271" s="154"/>
      <c r="C271" s="13"/>
      <c r="D271" s="18"/>
      <c r="J271" s="19"/>
      <c r="P271" s="19"/>
      <c r="V271" s="19"/>
      <c r="W271" s="230"/>
      <c r="X271" s="36"/>
      <c r="BA271" s="36"/>
    </row>
    <row r="272" spans="1:53" s="1" customFormat="1" ht="12.75">
      <c r="A272" s="2"/>
      <c r="B272" s="154"/>
      <c r="C272" s="13"/>
      <c r="D272" s="18"/>
      <c r="J272" s="19"/>
      <c r="P272" s="19"/>
      <c r="V272" s="19"/>
      <c r="W272" s="230"/>
      <c r="X272" s="36"/>
      <c r="BA272" s="36"/>
    </row>
    <row r="273" spans="1:53" s="1" customFormat="1" ht="12.75">
      <c r="A273" s="2"/>
      <c r="B273" s="154"/>
      <c r="C273" s="13"/>
      <c r="D273" s="18"/>
      <c r="J273" s="19"/>
      <c r="P273" s="19"/>
      <c r="V273" s="19"/>
      <c r="W273" s="230"/>
      <c r="X273" s="36"/>
      <c r="BA273" s="36"/>
    </row>
    <row r="274" spans="1:53" s="1" customFormat="1" ht="12.75">
      <c r="A274" s="2"/>
      <c r="B274" s="154"/>
      <c r="C274" s="13"/>
      <c r="D274" s="18"/>
      <c r="J274" s="19"/>
      <c r="P274" s="19"/>
      <c r="V274" s="19"/>
      <c r="W274" s="230"/>
      <c r="X274" s="36"/>
      <c r="BA274" s="36"/>
    </row>
    <row r="275" spans="1:53" s="1" customFormat="1" ht="12.75">
      <c r="A275" s="2"/>
      <c r="B275" s="154"/>
      <c r="C275" s="13"/>
      <c r="D275" s="18"/>
      <c r="J275" s="19"/>
      <c r="P275" s="19"/>
      <c r="V275" s="19"/>
      <c r="W275" s="230"/>
      <c r="X275" s="36"/>
      <c r="BA275" s="36"/>
    </row>
    <row r="276" spans="1:53" s="1" customFormat="1" ht="12.75">
      <c r="A276" s="2"/>
      <c r="B276" s="154"/>
      <c r="C276" s="13"/>
      <c r="D276" s="18"/>
      <c r="J276" s="19"/>
      <c r="P276" s="19"/>
      <c r="V276" s="19"/>
      <c r="W276" s="230"/>
      <c r="X276" s="36"/>
      <c r="BA276" s="36"/>
    </row>
    <row r="277" spans="1:53" s="1" customFormat="1" ht="12.75">
      <c r="A277" s="2"/>
      <c r="B277" s="154"/>
      <c r="C277" s="13"/>
      <c r="D277" s="18"/>
      <c r="J277" s="19"/>
      <c r="P277" s="19"/>
      <c r="V277" s="19"/>
      <c r="W277" s="230"/>
      <c r="X277" s="36"/>
      <c r="BA277" s="36"/>
    </row>
    <row r="278" spans="1:53" s="1" customFormat="1" ht="12.75">
      <c r="A278" s="2"/>
      <c r="B278" s="154"/>
      <c r="C278" s="13"/>
      <c r="D278" s="18"/>
      <c r="J278" s="19"/>
      <c r="P278" s="19"/>
      <c r="V278" s="19"/>
      <c r="W278" s="230"/>
      <c r="X278" s="36"/>
      <c r="BA278" s="36"/>
    </row>
    <row r="279" spans="1:53" s="1" customFormat="1" ht="12.75">
      <c r="A279" s="2"/>
      <c r="B279" s="154"/>
      <c r="C279" s="13"/>
      <c r="D279" s="18"/>
      <c r="J279" s="19"/>
      <c r="P279" s="19"/>
      <c r="V279" s="19"/>
      <c r="W279" s="230"/>
      <c r="X279" s="36"/>
      <c r="BA279" s="36"/>
    </row>
    <row r="280" spans="1:53" s="1" customFormat="1" ht="12.75">
      <c r="A280" s="2"/>
      <c r="B280" s="154"/>
      <c r="C280" s="13"/>
      <c r="D280" s="18"/>
      <c r="J280" s="19"/>
      <c r="P280" s="19"/>
      <c r="V280" s="19"/>
      <c r="W280" s="230"/>
      <c r="X280" s="36"/>
      <c r="BA280" s="36"/>
    </row>
    <row r="281" spans="1:53" s="1" customFormat="1" ht="12.75">
      <c r="A281" s="2"/>
      <c r="B281" s="154"/>
      <c r="C281" s="13"/>
      <c r="D281" s="18"/>
      <c r="J281" s="19"/>
      <c r="P281" s="19"/>
      <c r="V281" s="19"/>
      <c r="W281" s="230"/>
      <c r="X281" s="36"/>
      <c r="BA281" s="36"/>
    </row>
    <row r="282" spans="1:53" s="1" customFormat="1" ht="12.75">
      <c r="A282" s="2"/>
      <c r="B282" s="154"/>
      <c r="C282" s="13"/>
      <c r="D282" s="18"/>
      <c r="J282" s="19"/>
      <c r="P282" s="19"/>
      <c r="V282" s="19"/>
      <c r="W282" s="230"/>
      <c r="X282" s="36"/>
      <c r="BA282" s="36"/>
    </row>
    <row r="283" spans="1:53" s="1" customFormat="1" ht="12.75">
      <c r="A283" s="2"/>
      <c r="B283" s="154"/>
      <c r="C283" s="13"/>
      <c r="D283" s="18"/>
      <c r="J283" s="19"/>
      <c r="P283" s="19"/>
      <c r="V283" s="19"/>
      <c r="W283" s="230"/>
      <c r="X283" s="36"/>
      <c r="BA283" s="36"/>
    </row>
    <row r="284" spans="1:53" s="1" customFormat="1" ht="12.75">
      <c r="A284" s="2"/>
      <c r="B284" s="154"/>
      <c r="C284" s="13"/>
      <c r="D284" s="18"/>
      <c r="J284" s="19"/>
      <c r="P284" s="19"/>
      <c r="V284" s="19"/>
      <c r="W284" s="230"/>
      <c r="X284" s="36"/>
      <c r="BA284" s="36"/>
    </row>
    <row r="285" spans="1:53" s="1" customFormat="1" ht="12.75">
      <c r="A285" s="2"/>
      <c r="B285" s="154"/>
      <c r="C285" s="13"/>
      <c r="D285" s="18"/>
      <c r="J285" s="19"/>
      <c r="P285" s="19"/>
      <c r="V285" s="19"/>
      <c r="W285" s="230"/>
      <c r="X285" s="36"/>
      <c r="BA285" s="36"/>
    </row>
    <row r="286" spans="1:53" s="1" customFormat="1" ht="12.75">
      <c r="A286" s="2"/>
      <c r="B286" s="154"/>
      <c r="C286" s="13"/>
      <c r="D286" s="18"/>
      <c r="J286" s="19"/>
      <c r="P286" s="19"/>
      <c r="V286" s="19"/>
      <c r="W286" s="230"/>
      <c r="X286" s="36"/>
      <c r="BA286" s="36"/>
    </row>
    <row r="287" spans="1:53" s="1" customFormat="1" ht="12.75">
      <c r="A287" s="2"/>
      <c r="B287" s="154"/>
      <c r="C287" s="13"/>
      <c r="D287" s="18"/>
      <c r="J287" s="19"/>
      <c r="P287" s="19"/>
      <c r="V287" s="19"/>
      <c r="W287" s="230"/>
      <c r="X287" s="36"/>
      <c r="BA287" s="36"/>
    </row>
    <row r="288" spans="1:53" s="1" customFormat="1" ht="12.75">
      <c r="A288" s="2"/>
      <c r="B288" s="154"/>
      <c r="C288" s="13"/>
      <c r="D288" s="18"/>
      <c r="J288" s="19"/>
      <c r="P288" s="19"/>
      <c r="V288" s="19"/>
      <c r="W288" s="230"/>
      <c r="X288" s="36"/>
      <c r="BA288" s="36"/>
    </row>
    <row r="289" spans="1:53" s="1" customFormat="1" ht="12.75">
      <c r="A289" s="2"/>
      <c r="B289" s="154"/>
      <c r="C289" s="13"/>
      <c r="D289" s="18"/>
      <c r="J289" s="19"/>
      <c r="P289" s="19"/>
      <c r="V289" s="19"/>
      <c r="W289" s="230"/>
      <c r="X289" s="36"/>
      <c r="BA289" s="36"/>
    </row>
    <row r="290" spans="1:53" s="1" customFormat="1" ht="12.75">
      <c r="A290" s="2"/>
      <c r="B290" s="154"/>
      <c r="C290" s="13"/>
      <c r="D290" s="18"/>
      <c r="J290" s="19"/>
      <c r="P290" s="19"/>
      <c r="V290" s="19"/>
      <c r="W290" s="230"/>
      <c r="X290" s="36"/>
      <c r="BA290" s="36"/>
    </row>
    <row r="291" spans="1:53" s="1" customFormat="1" ht="12.75">
      <c r="A291" s="2"/>
      <c r="B291" s="154"/>
      <c r="C291" s="13"/>
      <c r="D291" s="18"/>
      <c r="J291" s="19"/>
      <c r="P291" s="19"/>
      <c r="V291" s="19"/>
      <c r="W291" s="230"/>
      <c r="X291" s="36"/>
      <c r="BA291" s="36"/>
    </row>
    <row r="292" spans="1:53" s="1" customFormat="1" ht="12.75">
      <c r="A292" s="2"/>
      <c r="B292" s="154"/>
      <c r="C292" s="13"/>
      <c r="D292" s="18"/>
      <c r="J292" s="19"/>
      <c r="P292" s="19"/>
      <c r="V292" s="19"/>
      <c r="W292" s="230"/>
      <c r="X292" s="36"/>
      <c r="BA292" s="36"/>
    </row>
    <row r="293" spans="1:53" s="1" customFormat="1" ht="12.75">
      <c r="A293" s="2"/>
      <c r="B293" s="154"/>
      <c r="C293" s="13"/>
      <c r="D293" s="18"/>
      <c r="J293" s="19"/>
      <c r="P293" s="19"/>
      <c r="V293" s="19"/>
      <c r="W293" s="230"/>
      <c r="X293" s="36"/>
      <c r="BA293" s="36"/>
    </row>
    <row r="294" spans="1:53" s="1" customFormat="1" ht="12.75">
      <c r="A294" s="2"/>
      <c r="B294" s="154"/>
      <c r="C294" s="13"/>
      <c r="D294" s="18"/>
      <c r="J294" s="19"/>
      <c r="P294" s="19"/>
      <c r="V294" s="19"/>
      <c r="W294" s="230"/>
      <c r="X294" s="36"/>
      <c r="BA294" s="36"/>
    </row>
    <row r="295" spans="1:53" s="1" customFormat="1" ht="12.75">
      <c r="A295" s="2"/>
      <c r="B295" s="154"/>
      <c r="C295" s="13"/>
      <c r="D295" s="18"/>
      <c r="J295" s="19"/>
      <c r="P295" s="19"/>
      <c r="V295" s="19"/>
      <c r="W295" s="230"/>
      <c r="X295" s="36"/>
      <c r="BA295" s="36"/>
    </row>
    <row r="296" spans="1:53" s="1" customFormat="1" ht="12.75">
      <c r="A296" s="2"/>
      <c r="B296" s="154"/>
      <c r="C296" s="13"/>
      <c r="D296" s="18"/>
      <c r="J296" s="19"/>
      <c r="P296" s="19"/>
      <c r="V296" s="19"/>
      <c r="W296" s="230"/>
      <c r="X296" s="36"/>
      <c r="BA296" s="36"/>
    </row>
    <row r="297" spans="1:53" s="1" customFormat="1" ht="12.75">
      <c r="A297" s="2"/>
      <c r="B297" s="154"/>
      <c r="C297" s="13"/>
      <c r="D297" s="18"/>
      <c r="J297" s="19"/>
      <c r="P297" s="19"/>
      <c r="V297" s="19"/>
      <c r="W297" s="230"/>
      <c r="X297" s="36"/>
      <c r="BA297" s="36"/>
    </row>
    <row r="298" spans="1:53" s="1" customFormat="1" ht="12.75">
      <c r="A298" s="2"/>
      <c r="B298" s="154"/>
      <c r="C298" s="13"/>
      <c r="D298" s="18"/>
      <c r="J298" s="19"/>
      <c r="P298" s="19"/>
      <c r="V298" s="19"/>
      <c r="W298" s="230"/>
      <c r="X298" s="36"/>
      <c r="BA298" s="36"/>
    </row>
    <row r="299" spans="1:53" s="1" customFormat="1" ht="12.75">
      <c r="A299" s="2"/>
      <c r="B299" s="154"/>
      <c r="C299" s="13"/>
      <c r="D299" s="18"/>
      <c r="J299" s="19"/>
      <c r="P299" s="19"/>
      <c r="V299" s="19"/>
      <c r="W299" s="230"/>
      <c r="X299" s="36"/>
      <c r="BA299" s="36"/>
    </row>
    <row r="300" spans="1:53" s="1" customFormat="1" ht="12.75">
      <c r="A300" s="2"/>
      <c r="B300" s="154"/>
      <c r="C300" s="13"/>
      <c r="D300" s="18"/>
      <c r="J300" s="19"/>
      <c r="P300" s="19"/>
      <c r="V300" s="19"/>
      <c r="W300" s="230"/>
      <c r="X300" s="36"/>
      <c r="BA300" s="36"/>
    </row>
    <row r="301" spans="1:53" s="1" customFormat="1" ht="12.75">
      <c r="A301" s="2"/>
      <c r="B301" s="154"/>
      <c r="C301" s="13"/>
      <c r="D301" s="18"/>
      <c r="J301" s="19"/>
      <c r="P301" s="19"/>
      <c r="V301" s="19"/>
      <c r="W301" s="230"/>
      <c r="X301" s="36"/>
      <c r="BA301" s="36"/>
    </row>
    <row r="302" spans="1:53" s="1" customFormat="1" ht="12.75">
      <c r="A302" s="2"/>
      <c r="B302" s="154"/>
      <c r="C302" s="13"/>
      <c r="D302" s="18"/>
      <c r="J302" s="19"/>
      <c r="P302" s="19"/>
      <c r="V302" s="19"/>
      <c r="W302" s="230"/>
      <c r="X302" s="36"/>
      <c r="BA302" s="36"/>
    </row>
    <row r="303" spans="1:53" s="1" customFormat="1" ht="12.75">
      <c r="A303" s="2"/>
      <c r="B303" s="154"/>
      <c r="C303" s="13"/>
      <c r="D303" s="18"/>
      <c r="J303" s="19"/>
      <c r="P303" s="19"/>
      <c r="V303" s="19"/>
      <c r="W303" s="230"/>
      <c r="X303" s="36"/>
      <c r="BA303" s="36"/>
    </row>
    <row r="304" spans="1:53" s="1" customFormat="1" ht="12.75">
      <c r="A304" s="2"/>
      <c r="B304" s="154"/>
      <c r="C304" s="13"/>
      <c r="D304" s="18"/>
      <c r="J304" s="19"/>
      <c r="P304" s="19"/>
      <c r="V304" s="19"/>
      <c r="W304" s="230"/>
      <c r="X304" s="36"/>
      <c r="BA304" s="36"/>
    </row>
    <row r="305" spans="1:53" s="1" customFormat="1" ht="12.75">
      <c r="A305" s="2"/>
      <c r="B305" s="154"/>
      <c r="C305" s="13"/>
      <c r="D305" s="18"/>
      <c r="J305" s="19"/>
      <c r="P305" s="19"/>
      <c r="V305" s="19"/>
      <c r="W305" s="230"/>
      <c r="X305" s="36"/>
      <c r="BA305" s="36"/>
    </row>
    <row r="306" spans="1:53" s="1" customFormat="1" ht="12.75">
      <c r="A306" s="2"/>
      <c r="B306" s="154"/>
      <c r="C306" s="13"/>
      <c r="D306" s="18"/>
      <c r="J306" s="19"/>
      <c r="P306" s="19"/>
      <c r="V306" s="19"/>
      <c r="W306" s="230"/>
      <c r="X306" s="36"/>
      <c r="BA306" s="36"/>
    </row>
  </sheetData>
  <mergeCells count="20">
    <mergeCell ref="AT4:AZ4"/>
    <mergeCell ref="BA4:BA7"/>
    <mergeCell ref="Z4:AS4"/>
    <mergeCell ref="AV5:AZ5"/>
    <mergeCell ref="AV6:AZ6"/>
    <mergeCell ref="Z6:AD6"/>
    <mergeCell ref="AF6:AJ6"/>
    <mergeCell ref="AF5:AK5"/>
    <mergeCell ref="AL6:AP6"/>
    <mergeCell ref="AL5:AQ5"/>
    <mergeCell ref="Z5:AE5"/>
    <mergeCell ref="C1:Y2"/>
    <mergeCell ref="Q6:T6"/>
    <mergeCell ref="K6:N6"/>
    <mergeCell ref="D5:D7"/>
    <mergeCell ref="E5:J5"/>
    <mergeCell ref="K5:P5"/>
    <mergeCell ref="Q5:V5"/>
    <mergeCell ref="E4:Y4"/>
    <mergeCell ref="E6:I6"/>
  </mergeCells>
  <printOptions horizontalCentered="1" verticalCentered="1"/>
  <pageMargins left="0" right="0" top="0" bottom="0" header="0" footer="0"/>
  <pageSetup horizontalDpi="360" verticalDpi="360" orientation="landscape" paperSize="9" scale="7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IEUD</cp:lastModifiedBy>
  <cp:lastPrinted>2006-10-14T18:32:34Z</cp:lastPrinted>
  <dcterms:created xsi:type="dcterms:W3CDTF">2000-03-26T02:40:06Z</dcterms:created>
  <dcterms:modified xsi:type="dcterms:W3CDTF">2006-10-25T11:38:53Z</dcterms:modified>
  <cp:category/>
  <cp:version/>
  <cp:contentType/>
  <cp:contentStatus/>
</cp:coreProperties>
</file>