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8700" activeTab="0"/>
  </bookViews>
  <sheets>
    <sheet name="Feuil1" sheetId="1" r:id="rId1"/>
  </sheets>
  <definedNames>
    <definedName name="_xlnm._FilterDatabase" localSheetId="0" hidden="1">'Feuil1'!$B$7:$Q$170</definedName>
  </definedNames>
  <calcPr fullCalcOnLoad="1"/>
</workbook>
</file>

<file path=xl/sharedStrings.xml><?xml version="1.0" encoding="utf-8"?>
<sst xmlns="http://schemas.openxmlformats.org/spreadsheetml/2006/main" count="377" uniqueCount="286">
  <si>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</si>
  <si>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</si>
  <si>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</si>
  <si>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</si>
  <si>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</si>
  <si>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</si>
  <si>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TISSOT Marc - BATAILLER Pierre</t>
  </si>
  <si>
    <t>CALMELS Channy - MEYRONNET Patrick</t>
  </si>
  <si>
    <t>St NICOLAS de la GRAVE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</si>
  <si>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</si>
  <si>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</si>
  <si>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</si>
  <si>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</si>
  <si>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</si>
  <si>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</si>
  <si>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</si>
  <si>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</si>
  <si>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CARAMANY</t>
  </si>
  <si>
    <t>RIEUX VOLVESTRE</t>
  </si>
  <si>
    <t>SALAGOU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</si>
  <si>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</si>
  <si>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</si>
  <si>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</si>
  <si>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</si>
  <si>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</si>
  <si>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</si>
  <si>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</si>
  <si>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</si>
  <si>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</si>
  <si>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</si>
  <si>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</si>
  <si>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</si>
  <si>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</si>
  <si>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</si>
  <si>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</si>
  <si>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</si>
  <si>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</si>
  <si>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</si>
  <si>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</si>
  <si>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</si>
  <si>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</si>
  <si>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</si>
  <si>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</si>
  <si>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TEMPLE sur LOT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</si>
  <si>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</si>
  <si>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</si>
  <si>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</si>
  <si>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</si>
  <si>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</si>
  <si>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</si>
  <si>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</si>
  <si>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</si>
  <si>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PAVELIC Ivan - BARNOUIN Jérôme</t>
  </si>
  <si>
    <t>DA CUNHA Victor - PRIETO Loïc</t>
  </si>
  <si>
    <t>Nom de l'EQUIPE</t>
  </si>
  <si>
    <t>NOM DES EQUIPIERS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</si>
  <si>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</si>
  <si>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</si>
  <si>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</si>
  <si>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</si>
  <si>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</si>
  <si>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</si>
  <si>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</si>
  <si>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</si>
  <si>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</si>
  <si>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XPRESS - LES BOUTIQUES DU MENUISIER</t>
  </si>
  <si>
    <t>12/12</t>
  </si>
  <si>
    <t>48/09</t>
  </si>
  <si>
    <t>24/40</t>
  </si>
  <si>
    <t>30/30</t>
  </si>
  <si>
    <t>63/63</t>
  </si>
  <si>
    <t>LEGENDRE Sylvain - EVEN Gaël</t>
  </si>
  <si>
    <t>11/14</t>
  </si>
  <si>
    <t>GUICHON Nicolas - REGNAULT Denis</t>
  </si>
  <si>
    <t>42/69</t>
  </si>
  <si>
    <t>JULLIAN Frédéric - PICQUEL Etienne</t>
  </si>
  <si>
    <t>34/</t>
  </si>
  <si>
    <t>MISSE Stéphan - BIGOT Alexandre</t>
  </si>
  <si>
    <t>47/44</t>
  </si>
  <si>
    <t>BALZER France</t>
  </si>
  <si>
    <t>DESQUINES Jean-Claude - PERRET Michel</t>
  </si>
  <si>
    <t>71/42</t>
  </si>
  <si>
    <t>CHAUVET Cédric - LASSORT Guillaume</t>
  </si>
  <si>
    <t>47/47</t>
  </si>
  <si>
    <t>MOREIRA Antoine - DE SOUSA Carlos</t>
  </si>
  <si>
    <t>GIARDINO Hugues - RICHON Jean-Michel</t>
  </si>
  <si>
    <t>33/36</t>
  </si>
  <si>
    <t>SHIMANO RAPALA France</t>
  </si>
  <si>
    <t>MINETTO Louis - DELMAS Alex</t>
  </si>
  <si>
    <t>GARBOLINO - DELALANDE - OKUMA</t>
  </si>
  <si>
    <t>BRILLOUX Frédéric - DUBOSSON Jean-Yves</t>
  </si>
  <si>
    <t>37/86</t>
  </si>
  <si>
    <t>MACHEBOEUF Jean -Luc DE ARAUJO Alfredo</t>
  </si>
  <si>
    <t>42/42</t>
  </si>
  <si>
    <t>CABRIL</t>
  </si>
  <si>
    <t>BESSON Pascal - HOFMANN Willy</t>
  </si>
  <si>
    <t>BESSAGUET Philippe - RODRIGUES Carlos</t>
  </si>
  <si>
    <t>46/46</t>
  </si>
  <si>
    <t>ALANCHE Francis - MOLINIER Michel</t>
  </si>
  <si>
    <t>PECHE PASSION</t>
  </si>
  <si>
    <t>BEHAGUE Julien - DINIS Julien</t>
  </si>
  <si>
    <t>GUINESS SUA BANETTE</t>
  </si>
  <si>
    <t>GASTOU Alain - GENESTOU Francis</t>
  </si>
  <si>
    <t>LAPORTE FAURET Jean Pierre et Mickaël</t>
  </si>
  <si>
    <t>FORABOSCO Daniel - GAUTIER Eric</t>
  </si>
  <si>
    <t>LAVAL Jérôme - ZAMPIERI Frédéric</t>
  </si>
  <si>
    <t>81/31</t>
  </si>
  <si>
    <t>CALLEWAERT Jean-Noël - FRECHIC Christian</t>
  </si>
  <si>
    <t>ILLEX</t>
  </si>
  <si>
    <t>TOPWATER</t>
  </si>
  <si>
    <t>19/19</t>
  </si>
  <si>
    <t>TEAM BOURRET</t>
  </si>
  <si>
    <t>GISBERT Christophe - ONROZAT Eric</t>
  </si>
  <si>
    <t>82/82</t>
  </si>
  <si>
    <t>13/13</t>
  </si>
  <si>
    <t>MARENGO Sébastien - DOMPEYRE Xavier</t>
  </si>
  <si>
    <t>BOSC Eric - RAYNAUD Jean-Luc</t>
  </si>
  <si>
    <t>81/81</t>
  </si>
  <si>
    <t>DESMARAIS Michel - COSTES Eric</t>
  </si>
  <si>
    <t>TEAM STOP CARNA</t>
  </si>
  <si>
    <t>DESCREAUX Georges - MAURIN Jean-Pierre</t>
  </si>
  <si>
    <t>FILAQUIER Laurent - VEGEZZI Jean-Luc</t>
  </si>
  <si>
    <t>31/31</t>
  </si>
  <si>
    <t>TEAM DAÏWA - XPRESS - SUZUKI</t>
  </si>
  <si>
    <t>POULAIN Laurent - EVEN Samuel</t>
  </si>
  <si>
    <t>13/61</t>
  </si>
  <si>
    <t>CAMBEFORT Richard - ANDRIEU Christophe</t>
  </si>
  <si>
    <t>34/12</t>
  </si>
  <si>
    <t>RIGAL Olivier - RIGAL Sylvie</t>
  </si>
  <si>
    <t>63/30</t>
  </si>
  <si>
    <t>BORNE Jack - COCHARD Maxime</t>
  </si>
  <si>
    <t>FORESTIER Wilfried - FORESTIER Xavier</t>
  </si>
  <si>
    <t>66/66</t>
  </si>
  <si>
    <t>BAUDIER Olivier - RIGAUDEAU Anthony</t>
  </si>
  <si>
    <t>PERIAUT Nicolas - VERDAGUER Yvan</t>
  </si>
  <si>
    <t>TIHAY Renée - TIHAY Robert</t>
  </si>
  <si>
    <t>PRIETO Jean-Marc - DA CHUNA Serge</t>
  </si>
  <si>
    <t>09/09</t>
  </si>
  <si>
    <t>GENOU Jean-Michel - LESCURE Didier</t>
  </si>
  <si>
    <t>PROCACCI Nicolas - CAZELLES Vincent</t>
  </si>
  <si>
    <t>POULAIN Laurent - POULAIN Tristan</t>
  </si>
  <si>
    <t>ADPECHE 63 II</t>
  </si>
  <si>
    <t>ADPECHE 63 I</t>
  </si>
  <si>
    <t>ADPECHE 63 III</t>
  </si>
  <si>
    <t>AMS FISHING - POWERLINE</t>
  </si>
  <si>
    <t>BES Philippe - RAYSSAC Thierry</t>
  </si>
  <si>
    <t>TRITON BOATS France</t>
  </si>
  <si>
    <t>BOSCHSLER Roberto - BOSCHSLER Tommy</t>
  </si>
  <si>
    <t>BROUSSE Pierre - FRESSANGES Vinh</t>
  </si>
  <si>
    <t>15/15</t>
  </si>
  <si>
    <t>34/34</t>
  </si>
  <si>
    <t>PURE FISHING - BASS BOAT EUROPE</t>
  </si>
  <si>
    <t>NAUDY Alain - CORNIER Guy</t>
  </si>
  <si>
    <t>BOURLES Christophe - BOUVIALA Christian</t>
  </si>
  <si>
    <t>EUROPECHE 34</t>
  </si>
  <si>
    <t>CHASSAGNE Frédéric - SALVESTRIN Francis</t>
  </si>
  <si>
    <t>VIGUIER Francis - FOISSAC Christophre</t>
  </si>
  <si>
    <t>LE SANDRA</t>
  </si>
  <si>
    <t>PNH</t>
  </si>
  <si>
    <t>FRANCZAK Christian - HENRY David</t>
  </si>
  <si>
    <t>GARZILLO Romain - CASTERAN Eudes</t>
  </si>
  <si>
    <t>34/30</t>
  </si>
  <si>
    <t>GAZAN Pierre - BECHARD Stéphan</t>
  </si>
  <si>
    <t>ZANGA BROCHARD</t>
  </si>
  <si>
    <t>FISHERMAN</t>
  </si>
  <si>
    <t>SANSANO Sylvain - PELEGRIN Frédéric</t>
  </si>
  <si>
    <t>OUINT Jean Baptiste - SALAVIN Sbastien</t>
  </si>
  <si>
    <t>Classement préccédent</t>
  </si>
  <si>
    <t>Classement actuel</t>
  </si>
  <si>
    <t>Déparement d'Origine</t>
  </si>
  <si>
    <t>12/34</t>
  </si>
  <si>
    <t>11/09</t>
  </si>
  <si>
    <t>24/24</t>
  </si>
  <si>
    <t>31/19</t>
  </si>
  <si>
    <t>09/43</t>
  </si>
  <si>
    <t>18/87</t>
  </si>
  <si>
    <t>33/33</t>
  </si>
  <si>
    <t>GADONNI Nicolas - LABASTUGUE franck</t>
  </si>
  <si>
    <t>FAVARO Yannick - LAPENE Didier</t>
  </si>
  <si>
    <t>RIETMAN Laurent - ROUX Jean Michel</t>
  </si>
  <si>
    <t>39/39</t>
  </si>
  <si>
    <t>BASS TARN</t>
  </si>
  <si>
    <t>ABEILHOU Daniel - COSTES Nicolas</t>
  </si>
  <si>
    <t>81/12</t>
  </si>
  <si>
    <t>ASSIE Frédéric - SABDE Frédéric</t>
  </si>
  <si>
    <t>HAON Olivier - BATISTA Pedro</t>
  </si>
  <si>
    <t>PASCAL Jacques - SOULA Jean Michel</t>
  </si>
  <si>
    <t>LUZZERI Jacques - LUZZERI Thomas</t>
  </si>
  <si>
    <t>DAROLLES Robert - SOULA Gérard</t>
  </si>
  <si>
    <t>09/31</t>
  </si>
  <si>
    <t>BASTAGNE Bernard - CAPITAINBE Daniel</t>
  </si>
  <si>
    <t>LEROUX Daniel - FERNANDEZ Adrien</t>
  </si>
  <si>
    <t>BOUSQUET André - QUEROZ Cédric</t>
  </si>
  <si>
    <t>1937</t>
  </si>
  <si>
    <t>MUNIERE Laurent - VANDEWEGNE Michel</t>
  </si>
  <si>
    <t>BORT LES ORGUES</t>
  </si>
  <si>
    <t>MAURY</t>
  </si>
  <si>
    <t>SAINT ETIENNE CANTALES</t>
  </si>
  <si>
    <t>AIGUELEZE</t>
  </si>
  <si>
    <t>CAVALERIE Régis - BOMAL Yvon</t>
  </si>
  <si>
    <t>LAUBE Bernard - LOUBEYRE Jacky</t>
  </si>
  <si>
    <t>GARBOLINO - DELALANDE - OKUMA - SONER</t>
  </si>
  <si>
    <t>TEAM ASTUCIT</t>
  </si>
  <si>
    <t>LAFFERE Laurent - MONTAGUT Benjamin</t>
  </si>
  <si>
    <t>HARDOUIN Dominique - JACQUET Claude</t>
  </si>
  <si>
    <t>37/32</t>
  </si>
  <si>
    <t>CLUB PECHE GUITALENS - L'ALBAREDE I</t>
  </si>
  <si>
    <t>TEAM CASTIAU PECHE POWERLINE</t>
  </si>
  <si>
    <t>CASTIAU Philippe - PETITJEAN Stéphane</t>
  </si>
  <si>
    <t>86/19</t>
  </si>
  <si>
    <t>CONCHES Christophe - ALIBERT Jérôme</t>
  </si>
  <si>
    <t>CARPENTIER Bruno - SALEIX Nicolas</t>
  </si>
  <si>
    <t>TEAM AMS FISHING</t>
  </si>
  <si>
    <t>MAGNE Stéphane - CAZAL Jérôme</t>
  </si>
  <si>
    <t>19/46</t>
  </si>
  <si>
    <t>TEAM CANTAL POWER FISHING</t>
  </si>
  <si>
    <t>DELMONTEIL Franck - VERMEIL Frédéric</t>
  </si>
  <si>
    <t>SONER - SMITH</t>
  </si>
  <si>
    <t>LAINE Pierre - LAROCHE Vincent</t>
  </si>
  <si>
    <t>TEAM PIKE N'BASS</t>
  </si>
  <si>
    <t>BESNARD Eric - CHASTEL Franck</t>
  </si>
  <si>
    <t>45/45</t>
  </si>
  <si>
    <t>LIEUMONT Gérard - MARRONCLE David</t>
  </si>
  <si>
    <t>19/15</t>
  </si>
  <si>
    <t>ARNAUD Thierry - QUENU Gilles</t>
  </si>
  <si>
    <t>4331</t>
  </si>
  <si>
    <t>TEAM EUROPECHE 19</t>
  </si>
  <si>
    <t>BOUILLAGUET Christophe - TRIVIDIC Pierre</t>
  </si>
  <si>
    <t>AMPAUD Benigne - JULLIAN Frédéric</t>
  </si>
  <si>
    <t>03/34</t>
  </si>
  <si>
    <t>TEAM CARNASSIERS LOISIRS FUN YAK - RAPALA</t>
  </si>
  <si>
    <t>83/63</t>
  </si>
  <si>
    <t>ROBCIS Francis - PRIOLET Geoffrey</t>
  </si>
  <si>
    <t>MONTEIRO Jacques - SOULIE Pierre</t>
  </si>
  <si>
    <t>THIERRARD Jean Pierre - BONNEAU Samuel</t>
  </si>
  <si>
    <t>77/37</t>
  </si>
  <si>
    <t>CHAUVIN Christophe - BASTARD Denis</t>
  </si>
  <si>
    <t>37/37</t>
  </si>
  <si>
    <t>MAZOUNIE Fabrice - GAILLARD  Jacky</t>
  </si>
  <si>
    <t>CHASTAGNOL Joël - GORSE Gilles</t>
  </si>
  <si>
    <t>PIGNOT Bernard - PIGNOT ELISE</t>
  </si>
  <si>
    <t>DE SOUSA Paul - DUARTE Philippe</t>
  </si>
  <si>
    <t>MIREMONT Joseph - DULERY Roger</t>
  </si>
  <si>
    <t>AAPPMA DE TULLE</t>
  </si>
  <si>
    <t>AAPPMA D'EGLETONS</t>
  </si>
  <si>
    <t>AAPPMA DE TREIGNAC</t>
  </si>
  <si>
    <t>PEYRAUD Jean-Jacques - BORDES Christophe</t>
  </si>
  <si>
    <t>CAFFERINI Marc - TERNAT Jean-Marc</t>
  </si>
  <si>
    <t>TRIPHON David - BLANCHER Jacques</t>
  </si>
  <si>
    <t>MONTEL Christophe - CRISOSTOMO Laurent</t>
  </si>
  <si>
    <t>CHOVELLE Michel - JARRAUD Jean François</t>
  </si>
  <si>
    <t>36/36</t>
  </si>
  <si>
    <t>BEVIERE Cédric - BEVIERE Benoit</t>
  </si>
  <si>
    <t>12/77</t>
  </si>
  <si>
    <t>BOURLIOUX Daniel - BONNET William</t>
  </si>
  <si>
    <t>DUPORT Sylvain - PEYRAC Julien</t>
  </si>
  <si>
    <t>ANGELO Christophe - MOREAU Eric</t>
  </si>
  <si>
    <t xml:space="preserve">D'AGIER DE RUFOSSE Christian - REJAUD Christian </t>
  </si>
  <si>
    <t>15/87</t>
  </si>
  <si>
    <t>TEAM DELALANDE</t>
  </si>
  <si>
    <t>DJERBIR Philippe - WEISSE Stéphane</t>
  </si>
  <si>
    <t>86/37</t>
  </si>
  <si>
    <t>MORTELLIER Franck - MAZAL Stéphane</t>
  </si>
  <si>
    <t>03/03</t>
  </si>
  <si>
    <t>AAPPMA DE LAPLEAU</t>
  </si>
  <si>
    <t>BOIS Jean Philippe - CHASSAGNARD Christophe</t>
  </si>
  <si>
    <t>LAGREZE Jean Luc - LAGREZE Christian</t>
  </si>
  <si>
    <t>FERREIRA Patrick - FERREIRA Sébastien</t>
  </si>
  <si>
    <t xml:space="preserve">CLASSEMENT PROVISOIRE                                                                                                                   CHALLENGE INTERDEPARTEMENTAL AUX CARNASSIERS                                                             2006 - 2007   </t>
  </si>
  <si>
    <t>ARNAUD Thierry - LAPORTE Frédéric</t>
  </si>
  <si>
    <t>43/12</t>
  </si>
  <si>
    <t>LINSSE Michel - GARRIGUES Julien</t>
  </si>
  <si>
    <t>ESTERUELAS Frédéric - DUSSERT Christophe</t>
  </si>
  <si>
    <t>58/58</t>
  </si>
  <si>
    <t>FILEPPI Arnaud - BASTIEN Pierre</t>
  </si>
  <si>
    <t xml:space="preserve">ROD &amp; POD </t>
  </si>
  <si>
    <t>TEAM PURE FISHING - BASS BOAT EUROPE - OWNER</t>
  </si>
  <si>
    <t>SABA Pascal - ROMIEU Pierre</t>
  </si>
  <si>
    <t>BARRIERE Franck - COCHARD Maxime</t>
  </si>
  <si>
    <t>CONSTANS Bernard - ENDRINAL André</t>
  </si>
  <si>
    <t>LES REVEURS</t>
  </si>
  <si>
    <t>ASSIE Philippe - GLEYSES Nicolas</t>
  </si>
  <si>
    <t>MOLINIER Michel - BOUILLON Jean Pierre</t>
  </si>
  <si>
    <t>BELLARD Dominique - MONTJOTIN Pascal</t>
  </si>
  <si>
    <t>PURE FISHING - OWNER</t>
  </si>
  <si>
    <t>PAFEX - XPRESS - OWNER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</si>
</sst>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color indexed="56"/>
      <name val="Tms Rm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Arial"/>
      <family val="0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1200150</xdr:colOff>
      <xdr:row>5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2"/>
  <sheetViews>
    <sheetView tabSelected="1" workbookViewId="0" topLeftCell="A7">
      <selection activeCell="B34" sqref="B34"/>
    </sheetView>
  </sheetViews>
  <sheetFormatPr defaultColWidth="11.421875" defaultRowHeight="12.75"/>
  <cols>
    <col min="1" max="1" width="4.00390625" style="47" customWidth="1"/>
    <col min="2" max="2" width="30.00390625" style="14" customWidth="1"/>
    <col min="3" max="3" width="43.8515625" style="12" customWidth="1"/>
    <col min="4" max="4" width="4.8515625" style="25" customWidth="1"/>
    <col min="5" max="5" width="6.8515625" style="2" hidden="1" customWidth="1"/>
    <col min="6" max="6" width="6.57421875" style="2" hidden="1" customWidth="1"/>
    <col min="7" max="8" width="6.28125" style="6" hidden="1" customWidth="1"/>
    <col min="9" max="9" width="7.00390625" style="6" hidden="1" customWidth="1"/>
    <col min="10" max="10" width="7.7109375" style="6" hidden="1" customWidth="1"/>
    <col min="11" max="11" width="6.8515625" style="39" customWidth="1"/>
    <col min="12" max="15" width="7.7109375" style="39" customWidth="1"/>
    <col min="16" max="16" width="7.7109375" style="2" customWidth="1"/>
    <col min="17" max="17" width="8.00390625" style="42" customWidth="1"/>
  </cols>
  <sheetData>
    <row r="1" spans="1:25" ht="12.75">
      <c r="A1" s="44"/>
      <c r="B1" s="18"/>
      <c r="C1" s="56" t="s">
        <v>268</v>
      </c>
      <c r="D1" s="56"/>
      <c r="E1" s="57"/>
      <c r="F1" s="57"/>
      <c r="G1" s="57"/>
      <c r="H1" s="57"/>
      <c r="I1" s="57"/>
      <c r="J1" s="57"/>
      <c r="K1" s="58"/>
      <c r="L1" s="58"/>
      <c r="M1" s="57"/>
      <c r="N1" s="58"/>
      <c r="O1" s="58"/>
      <c r="P1" s="57"/>
      <c r="Q1" s="40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44"/>
      <c r="B2" s="18"/>
      <c r="C2" s="59"/>
      <c r="D2" s="59"/>
      <c r="E2" s="59"/>
      <c r="F2" s="59"/>
      <c r="G2" s="59"/>
      <c r="H2" s="59"/>
      <c r="I2" s="59"/>
      <c r="J2" s="59"/>
      <c r="K2" s="58"/>
      <c r="L2" s="58"/>
      <c r="M2" s="57"/>
      <c r="N2" s="58"/>
      <c r="O2" s="58"/>
      <c r="P2" s="59"/>
      <c r="Q2" s="40"/>
      <c r="R2" s="1"/>
      <c r="S2" s="1"/>
      <c r="T2" s="1"/>
      <c r="U2" s="1"/>
      <c r="V2" s="1"/>
      <c r="W2" s="1"/>
      <c r="X2" s="1"/>
      <c r="Y2" s="1"/>
    </row>
    <row r="3" spans="1:25" ht="12.75">
      <c r="A3" s="44"/>
      <c r="B3" s="18"/>
      <c r="C3" s="60"/>
      <c r="D3" s="60"/>
      <c r="E3" s="60"/>
      <c r="F3" s="60"/>
      <c r="G3" s="60"/>
      <c r="H3" s="60"/>
      <c r="I3" s="60"/>
      <c r="J3" s="60"/>
      <c r="K3" s="61"/>
      <c r="L3" s="61"/>
      <c r="M3" s="62"/>
      <c r="N3" s="61"/>
      <c r="O3" s="61"/>
      <c r="P3" s="60"/>
      <c r="Q3" s="40"/>
      <c r="R3" s="1"/>
      <c r="S3" s="1"/>
      <c r="T3" s="1"/>
      <c r="U3" s="1"/>
      <c r="V3" s="1"/>
      <c r="W3" s="1"/>
      <c r="X3" s="1"/>
      <c r="Y3" s="1"/>
    </row>
    <row r="4" spans="1:25" ht="12.75">
      <c r="A4" s="44"/>
      <c r="B4" s="18"/>
      <c r="C4" s="60"/>
      <c r="D4" s="60"/>
      <c r="E4" s="60"/>
      <c r="F4" s="60"/>
      <c r="G4" s="60"/>
      <c r="H4" s="60"/>
      <c r="I4" s="60"/>
      <c r="J4" s="60"/>
      <c r="K4" s="61"/>
      <c r="L4" s="61"/>
      <c r="M4" s="62"/>
      <c r="N4" s="61"/>
      <c r="O4" s="61"/>
      <c r="P4" s="60"/>
      <c r="Q4" s="40"/>
      <c r="R4" s="1"/>
      <c r="S4" s="1"/>
      <c r="T4" s="1"/>
      <c r="U4" s="1"/>
      <c r="V4" s="1"/>
      <c r="W4" s="1"/>
      <c r="X4" s="1"/>
      <c r="Y4" s="1"/>
    </row>
    <row r="5" spans="1:25" ht="12.75">
      <c r="A5" s="44"/>
      <c r="B5" s="19"/>
      <c r="C5" s="11"/>
      <c r="D5" s="20"/>
      <c r="E5" s="3"/>
      <c r="F5" s="3"/>
      <c r="G5" s="3"/>
      <c r="H5" s="3"/>
      <c r="I5" s="3"/>
      <c r="J5" s="3"/>
      <c r="K5" s="38"/>
      <c r="L5" s="38"/>
      <c r="M5" s="38"/>
      <c r="N5" s="38"/>
      <c r="O5" s="38"/>
      <c r="P5" s="3"/>
      <c r="Q5" s="40"/>
      <c r="R5" s="1"/>
      <c r="S5" s="1"/>
      <c r="T5" s="1"/>
      <c r="U5" s="1"/>
      <c r="V5" s="1"/>
      <c r="W5" s="1"/>
      <c r="X5" s="1"/>
      <c r="Y5" s="1"/>
    </row>
    <row r="6" spans="1:17" ht="5.25" customHeight="1" thickBot="1">
      <c r="A6" s="44"/>
      <c r="B6" s="31"/>
      <c r="C6" s="11"/>
      <c r="D6" s="20"/>
      <c r="E6" s="3"/>
      <c r="F6" s="3"/>
      <c r="G6" s="3"/>
      <c r="H6" s="3"/>
      <c r="I6" s="3"/>
      <c r="J6" s="3"/>
      <c r="K6" s="38"/>
      <c r="L6" s="38"/>
      <c r="M6" s="38"/>
      <c r="N6" s="38"/>
      <c r="O6" s="38"/>
      <c r="P6" s="3"/>
      <c r="Q6" s="40"/>
    </row>
    <row r="7" spans="1:17" ht="93" customHeight="1">
      <c r="A7" s="45" t="s">
        <v>168</v>
      </c>
      <c r="B7" s="33" t="s">
        <v>54</v>
      </c>
      <c r="C7" s="32" t="s">
        <v>55</v>
      </c>
      <c r="D7" s="34" t="s">
        <v>169</v>
      </c>
      <c r="E7" s="35" t="s">
        <v>0</v>
      </c>
      <c r="F7" s="35" t="s">
        <v>1</v>
      </c>
      <c r="G7" s="36" t="s">
        <v>43</v>
      </c>
      <c r="H7" s="36" t="s">
        <v>8</v>
      </c>
      <c r="I7" s="35" t="s">
        <v>17</v>
      </c>
      <c r="J7" s="35" t="s">
        <v>19</v>
      </c>
      <c r="K7" s="36" t="s">
        <v>18</v>
      </c>
      <c r="L7" s="36" t="s">
        <v>195</v>
      </c>
      <c r="M7" s="36" t="s">
        <v>196</v>
      </c>
      <c r="N7" s="36" t="s">
        <v>197</v>
      </c>
      <c r="O7" s="36" t="s">
        <v>198</v>
      </c>
      <c r="P7" s="35" t="s">
        <v>2</v>
      </c>
      <c r="Q7" s="37" t="s">
        <v>167</v>
      </c>
    </row>
    <row r="8" spans="1:19" ht="25.5">
      <c r="A8" s="47">
        <v>1</v>
      </c>
      <c r="B8" s="15" t="s">
        <v>65</v>
      </c>
      <c r="C8" s="43" t="s">
        <v>6</v>
      </c>
      <c r="D8" s="20" t="s">
        <v>66</v>
      </c>
      <c r="E8" s="5">
        <v>738</v>
      </c>
      <c r="F8" s="5">
        <v>723</v>
      </c>
      <c r="G8" s="5">
        <f>870+40</f>
        <v>910</v>
      </c>
      <c r="H8" s="5">
        <v>509</v>
      </c>
      <c r="I8" s="5">
        <v>1103</v>
      </c>
      <c r="J8" s="5">
        <v>985</v>
      </c>
      <c r="K8" s="5">
        <v>901</v>
      </c>
      <c r="L8" s="5">
        <f>1170+40</f>
        <v>1210</v>
      </c>
      <c r="M8" s="5">
        <f>824+40</f>
        <v>864</v>
      </c>
      <c r="N8" s="5"/>
      <c r="O8" s="5"/>
      <c r="P8" s="5">
        <f>SUM(E8:O8)</f>
        <v>7943</v>
      </c>
      <c r="Q8" s="46">
        <v>2</v>
      </c>
      <c r="R8" s="7"/>
      <c r="S8" s="7"/>
    </row>
    <row r="9" spans="1:17" ht="12.75">
      <c r="A9" s="47">
        <v>2</v>
      </c>
      <c r="B9" s="16" t="s">
        <v>284</v>
      </c>
      <c r="C9" s="4" t="s">
        <v>71</v>
      </c>
      <c r="D9" s="21" t="s">
        <v>72</v>
      </c>
      <c r="E9" s="5"/>
      <c r="F9" s="5"/>
      <c r="G9" s="5">
        <f>2152+40</f>
        <v>2192</v>
      </c>
      <c r="H9" s="5"/>
      <c r="I9" s="5">
        <v>2235</v>
      </c>
      <c r="J9" s="5">
        <v>2158.5</v>
      </c>
      <c r="K9" s="5"/>
      <c r="L9" s="5">
        <f>525+40</f>
        <v>565</v>
      </c>
      <c r="M9" s="5">
        <f>223.5+40</f>
        <v>263.5</v>
      </c>
      <c r="N9" s="5"/>
      <c r="O9" s="5"/>
      <c r="P9" s="5">
        <f>SUM(E9:O9)</f>
        <v>7414</v>
      </c>
      <c r="Q9" s="46">
        <v>1</v>
      </c>
    </row>
    <row r="10" spans="1:19" ht="27" customHeight="1">
      <c r="A10" s="47">
        <v>3</v>
      </c>
      <c r="B10" s="33" t="s">
        <v>217</v>
      </c>
      <c r="C10" s="43" t="s">
        <v>7</v>
      </c>
      <c r="D10" s="21" t="s">
        <v>66</v>
      </c>
      <c r="E10" s="5">
        <v>544</v>
      </c>
      <c r="F10" s="5">
        <v>418</v>
      </c>
      <c r="G10" s="5">
        <f>909+40</f>
        <v>949</v>
      </c>
      <c r="H10" s="5">
        <v>612</v>
      </c>
      <c r="I10" s="5">
        <v>1939</v>
      </c>
      <c r="J10" s="5">
        <v>648</v>
      </c>
      <c r="K10" s="5">
        <v>1450</v>
      </c>
      <c r="L10" s="5">
        <f>273+40</f>
        <v>313</v>
      </c>
      <c r="M10" s="5">
        <f>62+40</f>
        <v>102</v>
      </c>
      <c r="N10" s="5"/>
      <c r="O10" s="5"/>
      <c r="P10" s="5">
        <f>SUM(E10:O10)</f>
        <v>6975</v>
      </c>
      <c r="Q10" s="46">
        <v>3</v>
      </c>
      <c r="R10" s="7"/>
      <c r="S10" s="7"/>
    </row>
    <row r="11" spans="1:19" ht="27.75" customHeight="1">
      <c r="A11" s="47">
        <v>4</v>
      </c>
      <c r="B11" s="33" t="s">
        <v>217</v>
      </c>
      <c r="C11" s="43" t="s">
        <v>22</v>
      </c>
      <c r="D11" s="21" t="s">
        <v>67</v>
      </c>
      <c r="E11" s="5">
        <v>751</v>
      </c>
      <c r="F11" s="5">
        <v>556</v>
      </c>
      <c r="G11" s="5">
        <f>592+40</f>
        <v>632</v>
      </c>
      <c r="H11" s="5">
        <v>792</v>
      </c>
      <c r="I11" s="5">
        <v>1591</v>
      </c>
      <c r="J11" s="5">
        <v>496.5</v>
      </c>
      <c r="K11" s="5">
        <v>1450.5</v>
      </c>
      <c r="L11" s="5">
        <v>40</v>
      </c>
      <c r="M11" s="5">
        <v>40</v>
      </c>
      <c r="N11" s="5"/>
      <c r="O11" s="5"/>
      <c r="P11" s="5">
        <f>SUM(E11:O11)</f>
        <v>6349</v>
      </c>
      <c r="Q11" s="46">
        <v>4</v>
      </c>
      <c r="R11" s="7"/>
      <c r="S11" s="7"/>
    </row>
    <row r="12" spans="1:19" ht="25.5" customHeight="1">
      <c r="A12" s="47">
        <v>5</v>
      </c>
      <c r="B12" s="15" t="s">
        <v>123</v>
      </c>
      <c r="C12" s="43" t="s">
        <v>3</v>
      </c>
      <c r="D12" s="21" t="s">
        <v>66</v>
      </c>
      <c r="E12" s="5">
        <v>756</v>
      </c>
      <c r="F12" s="5">
        <v>571</v>
      </c>
      <c r="G12" s="5">
        <f>554+40</f>
        <v>594</v>
      </c>
      <c r="H12" s="5">
        <v>106</v>
      </c>
      <c r="I12" s="5">
        <v>1098</v>
      </c>
      <c r="J12" s="5">
        <v>1623.5</v>
      </c>
      <c r="K12" s="5">
        <v>856</v>
      </c>
      <c r="L12" s="5">
        <f>321+40</f>
        <v>361</v>
      </c>
      <c r="M12" s="5">
        <f>100+40</f>
        <v>140</v>
      </c>
      <c r="N12" s="5"/>
      <c r="O12" s="5"/>
      <c r="P12" s="5">
        <f>SUM(E12:O12)</f>
        <v>6105.5</v>
      </c>
      <c r="Q12" s="46">
        <v>5</v>
      </c>
      <c r="R12" s="7"/>
      <c r="S12" s="7"/>
    </row>
    <row r="13" spans="1:17" ht="12.75">
      <c r="A13" s="47">
        <v>6</v>
      </c>
      <c r="B13" s="16" t="s">
        <v>94</v>
      </c>
      <c r="C13" s="4" t="s">
        <v>15</v>
      </c>
      <c r="D13" s="21" t="s">
        <v>66</v>
      </c>
      <c r="E13" s="5">
        <v>187</v>
      </c>
      <c r="F13" s="5">
        <v>470</v>
      </c>
      <c r="G13" s="5">
        <f>232+40</f>
        <v>272</v>
      </c>
      <c r="H13" s="5">
        <v>356</v>
      </c>
      <c r="I13" s="5">
        <v>736.5</v>
      </c>
      <c r="J13" s="5">
        <v>1543.5</v>
      </c>
      <c r="K13" s="5">
        <v>1640.5</v>
      </c>
      <c r="L13" s="5"/>
      <c r="M13" s="5"/>
      <c r="N13" s="5"/>
      <c r="O13" s="5"/>
      <c r="P13" s="5">
        <f aca="true" t="shared" si="0" ref="P13:P161">SUM(E13:O13)</f>
        <v>5205.5</v>
      </c>
      <c r="Q13" s="46">
        <v>6</v>
      </c>
    </row>
    <row r="14" spans="1:19" ht="12.75">
      <c r="A14" s="47">
        <v>7</v>
      </c>
      <c r="B14" s="16"/>
      <c r="C14" s="4" t="s">
        <v>38</v>
      </c>
      <c r="D14" s="21" t="s">
        <v>70</v>
      </c>
      <c r="E14" s="5">
        <v>457</v>
      </c>
      <c r="F14" s="5">
        <v>208</v>
      </c>
      <c r="G14" s="5">
        <f>134+40</f>
        <v>174</v>
      </c>
      <c r="H14" s="5">
        <v>104</v>
      </c>
      <c r="I14" s="5">
        <v>1302.5</v>
      </c>
      <c r="J14" s="5">
        <v>843.5</v>
      </c>
      <c r="K14" s="5">
        <v>414</v>
      </c>
      <c r="L14" s="5">
        <f>275+40</f>
        <v>315</v>
      </c>
      <c r="M14" s="5">
        <f>311+40</f>
        <v>351</v>
      </c>
      <c r="N14" s="5"/>
      <c r="O14" s="5"/>
      <c r="P14" s="5">
        <f aca="true" t="shared" si="1" ref="P14:P45">SUM(E14:O14)</f>
        <v>4169</v>
      </c>
      <c r="Q14" s="46">
        <v>7</v>
      </c>
      <c r="R14" s="7"/>
      <c r="S14" s="7"/>
    </row>
    <row r="15" spans="1:19" ht="12.75">
      <c r="A15" s="47">
        <v>8</v>
      </c>
      <c r="B15" s="16" t="s">
        <v>47</v>
      </c>
      <c r="C15" s="4" t="s">
        <v>12</v>
      </c>
      <c r="D15" s="21" t="s">
        <v>110</v>
      </c>
      <c r="E15" s="5">
        <v>250</v>
      </c>
      <c r="F15" s="5">
        <v>90</v>
      </c>
      <c r="G15" s="5">
        <f>159+40</f>
        <v>199</v>
      </c>
      <c r="H15" s="5">
        <v>40</v>
      </c>
      <c r="I15" s="5">
        <v>654</v>
      </c>
      <c r="J15" s="5">
        <v>519</v>
      </c>
      <c r="K15" s="5">
        <v>206.5</v>
      </c>
      <c r="L15" s="5">
        <f>351+40</f>
        <v>391</v>
      </c>
      <c r="M15" s="5">
        <f>1689.5+40</f>
        <v>1729.5</v>
      </c>
      <c r="N15" s="5"/>
      <c r="O15" s="5"/>
      <c r="P15" s="5">
        <f t="shared" si="1"/>
        <v>4079</v>
      </c>
      <c r="Q15" s="46">
        <v>16</v>
      </c>
      <c r="R15" s="7"/>
      <c r="S15" s="7"/>
    </row>
    <row r="16" spans="1:19" ht="12.75">
      <c r="A16" s="47">
        <v>9</v>
      </c>
      <c r="B16" s="16" t="s">
        <v>64</v>
      </c>
      <c r="C16" s="4" t="s">
        <v>4</v>
      </c>
      <c r="D16" s="21" t="s">
        <v>66</v>
      </c>
      <c r="E16" s="5">
        <v>448</v>
      </c>
      <c r="F16" s="5">
        <v>612</v>
      </c>
      <c r="G16" s="5"/>
      <c r="H16" s="5">
        <v>40</v>
      </c>
      <c r="I16" s="5">
        <v>595</v>
      </c>
      <c r="J16" s="5">
        <v>854.5</v>
      </c>
      <c r="K16" s="5"/>
      <c r="L16" s="5">
        <f>339+40</f>
        <v>379</v>
      </c>
      <c r="M16" s="5">
        <f>546+40</f>
        <v>586</v>
      </c>
      <c r="N16" s="5"/>
      <c r="O16" s="5"/>
      <c r="P16" s="5">
        <f t="shared" si="1"/>
        <v>3514.5</v>
      </c>
      <c r="Q16" s="46">
        <v>11</v>
      </c>
      <c r="R16" s="7"/>
      <c r="S16" s="7"/>
    </row>
    <row r="17" spans="1:19" ht="12.75">
      <c r="A17" s="47">
        <v>10</v>
      </c>
      <c r="B17" s="16" t="s">
        <v>212</v>
      </c>
      <c r="C17" s="4" t="s">
        <v>52</v>
      </c>
      <c r="D17" s="21" t="s">
        <v>69</v>
      </c>
      <c r="E17" s="5"/>
      <c r="F17" s="5">
        <v>679</v>
      </c>
      <c r="G17" s="5"/>
      <c r="H17" s="5"/>
      <c r="I17" s="5">
        <v>1618.5</v>
      </c>
      <c r="J17" s="5">
        <v>724</v>
      </c>
      <c r="K17" s="5"/>
      <c r="L17" s="5">
        <f>393+40</f>
        <v>433</v>
      </c>
      <c r="M17" s="5"/>
      <c r="N17" s="5"/>
      <c r="O17" s="5"/>
      <c r="P17" s="5">
        <f t="shared" si="1"/>
        <v>3454.5</v>
      </c>
      <c r="Q17" s="46">
        <v>8</v>
      </c>
      <c r="R17" s="7"/>
      <c r="S17" s="7"/>
    </row>
    <row r="18" spans="1:19" ht="12.75">
      <c r="A18" s="47">
        <v>11</v>
      </c>
      <c r="B18" s="16"/>
      <c r="C18" s="4" t="s">
        <v>5</v>
      </c>
      <c r="D18" s="21" t="s">
        <v>66</v>
      </c>
      <c r="E18" s="5">
        <v>146</v>
      </c>
      <c r="F18" s="5">
        <v>537</v>
      </c>
      <c r="G18" s="5"/>
      <c r="H18" s="5">
        <v>40</v>
      </c>
      <c r="I18" s="5">
        <v>362</v>
      </c>
      <c r="J18" s="5">
        <v>160</v>
      </c>
      <c r="K18" s="48">
        <v>819</v>
      </c>
      <c r="L18" s="48">
        <f>706.5+40</f>
        <v>746.5</v>
      </c>
      <c r="M18" s="48">
        <f>486+40</f>
        <v>526</v>
      </c>
      <c r="N18" s="48"/>
      <c r="O18" s="48"/>
      <c r="P18" s="5">
        <f t="shared" si="1"/>
        <v>3336.5</v>
      </c>
      <c r="Q18" s="46">
        <v>12</v>
      </c>
      <c r="R18" s="7"/>
      <c r="S18" s="7"/>
    </row>
    <row r="19" spans="1:19" ht="12.75">
      <c r="A19" s="47">
        <v>12</v>
      </c>
      <c r="B19" s="16"/>
      <c r="C19" s="4" t="s">
        <v>44</v>
      </c>
      <c r="D19" s="21" t="s">
        <v>170</v>
      </c>
      <c r="E19" s="5"/>
      <c r="F19" s="5">
        <v>461</v>
      </c>
      <c r="G19" s="5"/>
      <c r="H19" s="5">
        <v>40</v>
      </c>
      <c r="I19" s="5">
        <v>727</v>
      </c>
      <c r="J19" s="5">
        <v>2039</v>
      </c>
      <c r="K19" s="5"/>
      <c r="L19" s="5">
        <v>40</v>
      </c>
      <c r="M19" s="5"/>
      <c r="N19" s="5"/>
      <c r="O19" s="5"/>
      <c r="P19" s="5">
        <f t="shared" si="1"/>
        <v>3307</v>
      </c>
      <c r="Q19" s="46">
        <v>9</v>
      </c>
      <c r="R19" s="7"/>
      <c r="S19" s="7"/>
    </row>
    <row r="20" spans="1:19" ht="12.75" customHeight="1">
      <c r="A20" s="47">
        <v>13</v>
      </c>
      <c r="B20" s="16" t="s">
        <v>144</v>
      </c>
      <c r="C20" s="4" t="s">
        <v>40</v>
      </c>
      <c r="D20" s="21" t="s">
        <v>149</v>
      </c>
      <c r="E20" s="5">
        <v>40</v>
      </c>
      <c r="F20" s="5"/>
      <c r="G20" s="5">
        <f>62+40</f>
        <v>102</v>
      </c>
      <c r="H20" s="5"/>
      <c r="I20" s="5">
        <v>919</v>
      </c>
      <c r="J20" s="5">
        <v>1196</v>
      </c>
      <c r="K20" s="5">
        <v>426</v>
      </c>
      <c r="L20" s="5">
        <f>322+40</f>
        <v>362</v>
      </c>
      <c r="M20" s="5">
        <f>150+40</f>
        <v>190</v>
      </c>
      <c r="N20" s="5"/>
      <c r="O20" s="5"/>
      <c r="P20" s="5">
        <f t="shared" si="1"/>
        <v>3235</v>
      </c>
      <c r="Q20" s="46">
        <v>10</v>
      </c>
      <c r="R20" s="29"/>
      <c r="S20" s="7"/>
    </row>
    <row r="21" spans="1:19" ht="12.75">
      <c r="A21" s="47">
        <v>14</v>
      </c>
      <c r="B21" s="16"/>
      <c r="C21" s="4" t="s">
        <v>105</v>
      </c>
      <c r="D21" s="21" t="s">
        <v>106</v>
      </c>
      <c r="E21" s="5"/>
      <c r="F21" s="5"/>
      <c r="G21" s="5">
        <f>808+40</f>
        <v>848</v>
      </c>
      <c r="H21" s="5"/>
      <c r="I21" s="5">
        <v>517</v>
      </c>
      <c r="J21" s="5"/>
      <c r="K21" s="5">
        <v>910</v>
      </c>
      <c r="L21" s="5">
        <f>412+40</f>
        <v>452</v>
      </c>
      <c r="M21" s="5"/>
      <c r="N21" s="5"/>
      <c r="O21" s="5"/>
      <c r="P21" s="5">
        <f t="shared" si="1"/>
        <v>2727</v>
      </c>
      <c r="Q21" s="46">
        <v>13</v>
      </c>
      <c r="R21" s="29"/>
      <c r="S21" s="7"/>
    </row>
    <row r="22" spans="1:19" ht="25.5">
      <c r="A22" s="47">
        <v>15</v>
      </c>
      <c r="B22" s="15" t="s">
        <v>276</v>
      </c>
      <c r="C22" s="43" t="s">
        <v>140</v>
      </c>
      <c r="D22" s="21" t="s">
        <v>114</v>
      </c>
      <c r="E22" s="5"/>
      <c r="F22" s="5"/>
      <c r="G22" s="5"/>
      <c r="H22" s="5">
        <v>422</v>
      </c>
      <c r="I22" s="5"/>
      <c r="J22" s="5"/>
      <c r="K22" s="5">
        <v>1256</v>
      </c>
      <c r="L22" s="5">
        <f>460.5+40</f>
        <v>500.5</v>
      </c>
      <c r="M22" s="5">
        <f>320.5+40</f>
        <v>360.5</v>
      </c>
      <c r="N22" s="5"/>
      <c r="O22" s="5"/>
      <c r="P22" s="5">
        <f t="shared" si="1"/>
        <v>2539</v>
      </c>
      <c r="Q22" s="46">
        <v>17</v>
      </c>
      <c r="R22" s="29"/>
      <c r="S22" s="7"/>
    </row>
    <row r="23" spans="1:19" ht="25.5">
      <c r="A23" s="47">
        <v>16</v>
      </c>
      <c r="B23" s="15" t="s">
        <v>206</v>
      </c>
      <c r="C23" s="4" t="s">
        <v>145</v>
      </c>
      <c r="D23" s="21" t="s">
        <v>117</v>
      </c>
      <c r="E23" s="5"/>
      <c r="F23" s="5"/>
      <c r="G23" s="5"/>
      <c r="H23" s="5"/>
      <c r="I23" s="5"/>
      <c r="J23" s="5">
        <v>1275</v>
      </c>
      <c r="K23" s="5">
        <v>706</v>
      </c>
      <c r="L23" s="5">
        <f>449+40</f>
        <v>489</v>
      </c>
      <c r="M23" s="5">
        <v>40</v>
      </c>
      <c r="N23" s="5"/>
      <c r="O23" s="5"/>
      <c r="P23" s="5">
        <f t="shared" si="1"/>
        <v>2510</v>
      </c>
      <c r="Q23" s="46">
        <v>14</v>
      </c>
      <c r="R23" s="29"/>
      <c r="S23" s="7"/>
    </row>
    <row r="24" spans="1:19" ht="25.5">
      <c r="A24" s="47">
        <v>17</v>
      </c>
      <c r="B24" s="15" t="s">
        <v>230</v>
      </c>
      <c r="C24" s="43" t="s">
        <v>32</v>
      </c>
      <c r="D24" s="21" t="s">
        <v>171</v>
      </c>
      <c r="E24" s="5">
        <v>40</v>
      </c>
      <c r="F24" s="5">
        <v>504</v>
      </c>
      <c r="G24" s="5"/>
      <c r="H24" s="5">
        <v>234</v>
      </c>
      <c r="I24" s="5">
        <v>602.5</v>
      </c>
      <c r="J24" s="5">
        <v>205</v>
      </c>
      <c r="K24" s="5">
        <v>783.5</v>
      </c>
      <c r="L24" s="5">
        <f>54+40</f>
        <v>94</v>
      </c>
      <c r="M24" s="5"/>
      <c r="N24" s="5"/>
      <c r="O24" s="5"/>
      <c r="P24" s="5">
        <f t="shared" si="1"/>
        <v>2463</v>
      </c>
      <c r="Q24" s="46">
        <v>15</v>
      </c>
      <c r="R24" s="29"/>
      <c r="S24" s="7"/>
    </row>
    <row r="25" spans="1:19" ht="25.5">
      <c r="A25" s="47">
        <v>18</v>
      </c>
      <c r="B25" s="15" t="s">
        <v>151</v>
      </c>
      <c r="C25" s="43" t="s">
        <v>124</v>
      </c>
      <c r="D25" s="21" t="s">
        <v>125</v>
      </c>
      <c r="E25" s="5"/>
      <c r="F25" s="5"/>
      <c r="G25" s="5"/>
      <c r="H25" s="5"/>
      <c r="I25" s="5">
        <v>1392</v>
      </c>
      <c r="J25" s="5">
        <v>778.5</v>
      </c>
      <c r="K25" s="5"/>
      <c r="L25" s="5"/>
      <c r="M25" s="5"/>
      <c r="N25" s="5"/>
      <c r="O25" s="5"/>
      <c r="P25" s="5">
        <f t="shared" si="1"/>
        <v>2170.5</v>
      </c>
      <c r="Q25" s="46">
        <v>18</v>
      </c>
      <c r="R25" s="29"/>
      <c r="S25" s="7"/>
    </row>
    <row r="26" spans="1:19" ht="25.5">
      <c r="A26" s="47">
        <v>19</v>
      </c>
      <c r="B26" s="15" t="s">
        <v>201</v>
      </c>
      <c r="C26" s="43" t="s">
        <v>165</v>
      </c>
      <c r="D26" s="21" t="s">
        <v>150</v>
      </c>
      <c r="E26" s="5"/>
      <c r="F26" s="5"/>
      <c r="G26" s="5"/>
      <c r="H26" s="5"/>
      <c r="I26" s="5"/>
      <c r="J26" s="5">
        <v>912.5</v>
      </c>
      <c r="K26" s="5"/>
      <c r="L26" s="5">
        <f>852+40</f>
        <v>892</v>
      </c>
      <c r="M26" s="5">
        <f>242+40</f>
        <v>282</v>
      </c>
      <c r="N26" s="5"/>
      <c r="O26" s="5"/>
      <c r="P26" s="5">
        <f t="shared" si="1"/>
        <v>2086.5</v>
      </c>
      <c r="Q26" s="46">
        <v>20</v>
      </c>
      <c r="R26" s="29"/>
      <c r="S26" s="7"/>
    </row>
    <row r="27" spans="1:19" ht="12.75">
      <c r="A27" s="47">
        <v>20</v>
      </c>
      <c r="B27" s="16" t="s">
        <v>142</v>
      </c>
      <c r="C27" s="4" t="s">
        <v>24</v>
      </c>
      <c r="D27" s="21" t="s">
        <v>70</v>
      </c>
      <c r="E27" s="5">
        <v>397</v>
      </c>
      <c r="F27" s="5"/>
      <c r="G27" s="5"/>
      <c r="H27" s="5">
        <v>40</v>
      </c>
      <c r="I27" s="5">
        <v>40</v>
      </c>
      <c r="J27" s="5">
        <v>851.5</v>
      </c>
      <c r="K27" s="5"/>
      <c r="L27" s="5">
        <f>495+40</f>
        <v>535</v>
      </c>
      <c r="M27" s="5">
        <v>40</v>
      </c>
      <c r="N27" s="5"/>
      <c r="O27" s="5"/>
      <c r="P27" s="5">
        <f t="shared" si="1"/>
        <v>1903.5</v>
      </c>
      <c r="Q27" s="46">
        <v>19</v>
      </c>
      <c r="R27" s="29"/>
      <c r="S27" s="7"/>
    </row>
    <row r="28" spans="1:19" ht="12.75">
      <c r="A28" s="47">
        <v>21</v>
      </c>
      <c r="B28" s="16"/>
      <c r="C28" s="4" t="s">
        <v>148</v>
      </c>
      <c r="D28" s="21" t="s">
        <v>149</v>
      </c>
      <c r="E28" s="5"/>
      <c r="F28" s="5"/>
      <c r="G28" s="5"/>
      <c r="H28" s="5"/>
      <c r="I28" s="5"/>
      <c r="J28" s="5">
        <v>1013.5</v>
      </c>
      <c r="K28" s="5"/>
      <c r="L28" s="5">
        <f>375+40</f>
        <v>415</v>
      </c>
      <c r="M28" s="5">
        <f>339+40</f>
        <v>379</v>
      </c>
      <c r="N28" s="5"/>
      <c r="O28" s="5"/>
      <c r="P28" s="5">
        <f t="shared" si="1"/>
        <v>1807.5</v>
      </c>
      <c r="Q28" s="46">
        <v>23</v>
      </c>
      <c r="R28" s="29"/>
      <c r="S28" s="7"/>
    </row>
    <row r="29" spans="1:19" ht="12.75">
      <c r="A29" s="47">
        <v>22</v>
      </c>
      <c r="B29" s="16" t="s">
        <v>157</v>
      </c>
      <c r="C29" s="4" t="s">
        <v>156</v>
      </c>
      <c r="D29" s="21" t="s">
        <v>66</v>
      </c>
      <c r="E29" s="5"/>
      <c r="F29" s="5"/>
      <c r="G29" s="5">
        <f>366+40</f>
        <v>406</v>
      </c>
      <c r="H29" s="5"/>
      <c r="I29" s="5"/>
      <c r="J29" s="5">
        <v>428.5</v>
      </c>
      <c r="K29" s="5">
        <v>419</v>
      </c>
      <c r="L29" s="5">
        <f>206+40</f>
        <v>246</v>
      </c>
      <c r="M29" s="5">
        <v>40</v>
      </c>
      <c r="N29" s="5"/>
      <c r="O29" s="5"/>
      <c r="P29" s="5">
        <f t="shared" si="1"/>
        <v>1539.5</v>
      </c>
      <c r="Q29" s="46">
        <v>21</v>
      </c>
      <c r="R29" s="29"/>
      <c r="S29" s="7"/>
    </row>
    <row r="30" spans="1:19" ht="12.75">
      <c r="A30" s="47">
        <v>23</v>
      </c>
      <c r="B30" s="16" t="s">
        <v>202</v>
      </c>
      <c r="C30" s="4" t="s">
        <v>184</v>
      </c>
      <c r="D30" s="21" t="s">
        <v>66</v>
      </c>
      <c r="E30" s="5"/>
      <c r="F30" s="5"/>
      <c r="G30" s="5"/>
      <c r="H30" s="5"/>
      <c r="I30" s="5"/>
      <c r="J30" s="5"/>
      <c r="K30" s="5">
        <v>380</v>
      </c>
      <c r="L30" s="5">
        <f>567+40</f>
        <v>607</v>
      </c>
      <c r="M30" s="5">
        <f>484+40</f>
        <v>524</v>
      </c>
      <c r="N30" s="5"/>
      <c r="O30" s="5"/>
      <c r="P30" s="5">
        <f t="shared" si="1"/>
        <v>1511</v>
      </c>
      <c r="Q30" s="46">
        <v>36</v>
      </c>
      <c r="R30" s="29"/>
      <c r="S30" s="7"/>
    </row>
    <row r="31" spans="1:19" ht="12.75">
      <c r="A31" s="47">
        <v>24</v>
      </c>
      <c r="B31" s="16"/>
      <c r="C31" s="4" t="s">
        <v>60</v>
      </c>
      <c r="D31" s="21" t="s">
        <v>173</v>
      </c>
      <c r="E31" s="5"/>
      <c r="F31" s="5">
        <v>94</v>
      </c>
      <c r="G31" s="5"/>
      <c r="H31" s="5">
        <v>248</v>
      </c>
      <c r="I31" s="5"/>
      <c r="J31" s="5">
        <v>40</v>
      </c>
      <c r="K31" s="5">
        <v>676</v>
      </c>
      <c r="L31" s="5">
        <f>177.5+40</f>
        <v>217.5</v>
      </c>
      <c r="M31" s="5">
        <f>171+40</f>
        <v>211</v>
      </c>
      <c r="N31" s="5"/>
      <c r="O31" s="5"/>
      <c r="P31" s="5">
        <f t="shared" si="1"/>
        <v>1486.5</v>
      </c>
      <c r="Q31" s="46">
        <v>26</v>
      </c>
      <c r="R31" s="29"/>
      <c r="S31" s="7"/>
    </row>
    <row r="32" spans="1:19" ht="12.75">
      <c r="A32" s="47">
        <v>25</v>
      </c>
      <c r="B32" s="16"/>
      <c r="C32" s="4" t="s">
        <v>73</v>
      </c>
      <c r="D32" s="21" t="s">
        <v>74</v>
      </c>
      <c r="E32" s="5"/>
      <c r="F32" s="5"/>
      <c r="G32" s="5">
        <f>1432+40</f>
        <v>1472</v>
      </c>
      <c r="H32" s="5"/>
      <c r="I32" s="5"/>
      <c r="J32" s="5"/>
      <c r="K32" s="5"/>
      <c r="L32" s="5"/>
      <c r="M32" s="5"/>
      <c r="N32" s="5"/>
      <c r="O32" s="5"/>
      <c r="P32" s="5">
        <f t="shared" si="1"/>
        <v>1472</v>
      </c>
      <c r="Q32" s="46">
        <v>22</v>
      </c>
      <c r="R32" s="29"/>
      <c r="S32" s="7"/>
    </row>
    <row r="33" spans="1:19" ht="12.75">
      <c r="A33" s="47">
        <v>26</v>
      </c>
      <c r="B33" s="16" t="s">
        <v>143</v>
      </c>
      <c r="C33" s="4" t="s">
        <v>41</v>
      </c>
      <c r="D33" s="21" t="s">
        <v>70</v>
      </c>
      <c r="E33" s="5">
        <v>388</v>
      </c>
      <c r="F33" s="5"/>
      <c r="G33" s="5">
        <f>392+40</f>
        <v>432</v>
      </c>
      <c r="H33" s="5"/>
      <c r="I33" s="5">
        <v>152</v>
      </c>
      <c r="J33" s="5">
        <v>389.5</v>
      </c>
      <c r="K33" s="5"/>
      <c r="L33" s="5">
        <v>40</v>
      </c>
      <c r="M33" s="5">
        <v>40</v>
      </c>
      <c r="N33" s="5"/>
      <c r="O33" s="5"/>
      <c r="P33" s="5">
        <f t="shared" si="1"/>
        <v>1441.5</v>
      </c>
      <c r="Q33" s="46">
        <v>24</v>
      </c>
      <c r="R33" s="29"/>
      <c r="S33" s="7"/>
    </row>
    <row r="34" spans="1:19" ht="25.5">
      <c r="A34" s="47">
        <v>27</v>
      </c>
      <c r="B34" s="15" t="s">
        <v>206</v>
      </c>
      <c r="C34" s="43" t="s">
        <v>116</v>
      </c>
      <c r="D34" s="21" t="s">
        <v>117</v>
      </c>
      <c r="E34" s="5"/>
      <c r="F34" s="5"/>
      <c r="G34" s="5"/>
      <c r="H34" s="5">
        <v>106</v>
      </c>
      <c r="I34" s="5"/>
      <c r="J34" s="5">
        <v>443.5</v>
      </c>
      <c r="K34" s="5">
        <v>301</v>
      </c>
      <c r="L34" s="5">
        <f>322+40</f>
        <v>362</v>
      </c>
      <c r="M34" s="5">
        <f>151.5+40</f>
        <v>191.5</v>
      </c>
      <c r="N34" s="5"/>
      <c r="O34" s="5"/>
      <c r="P34" s="5">
        <f t="shared" si="1"/>
        <v>1404</v>
      </c>
      <c r="Q34" s="46">
        <v>28</v>
      </c>
      <c r="R34" s="29"/>
      <c r="S34" s="7"/>
    </row>
    <row r="35" spans="1:19" ht="12.75">
      <c r="A35" s="47">
        <v>28</v>
      </c>
      <c r="B35" s="16" t="s">
        <v>87</v>
      </c>
      <c r="C35" s="4" t="s">
        <v>37</v>
      </c>
      <c r="D35" s="21" t="s">
        <v>68</v>
      </c>
      <c r="E35" s="5">
        <v>904</v>
      </c>
      <c r="F35" s="5"/>
      <c r="G35" s="5">
        <f>326+40</f>
        <v>366</v>
      </c>
      <c r="H35" s="5"/>
      <c r="I35" s="5"/>
      <c r="J35" s="5"/>
      <c r="K35" s="5"/>
      <c r="L35" s="5">
        <f>56+40</f>
        <v>96</v>
      </c>
      <c r="M35" s="5"/>
      <c r="N35" s="5"/>
      <c r="O35" s="5"/>
      <c r="P35" s="5">
        <f t="shared" si="1"/>
        <v>1366</v>
      </c>
      <c r="Q35" s="46">
        <v>25</v>
      </c>
      <c r="R35" s="29"/>
      <c r="S35" s="7"/>
    </row>
    <row r="36" spans="1:19" ht="12.75">
      <c r="A36" s="47">
        <v>29</v>
      </c>
      <c r="B36" s="16" t="s">
        <v>141</v>
      </c>
      <c r="C36" s="4" t="s">
        <v>21</v>
      </c>
      <c r="D36" s="21" t="s">
        <v>70</v>
      </c>
      <c r="E36" s="5">
        <v>40</v>
      </c>
      <c r="F36" s="5"/>
      <c r="G36" s="5">
        <f>66+40</f>
        <v>106</v>
      </c>
      <c r="H36" s="5"/>
      <c r="I36" s="5">
        <v>575.5</v>
      </c>
      <c r="J36" s="5">
        <v>173.5</v>
      </c>
      <c r="K36" s="5"/>
      <c r="L36" s="5">
        <v>40</v>
      </c>
      <c r="M36" s="5">
        <f>282+40</f>
        <v>322</v>
      </c>
      <c r="N36" s="5"/>
      <c r="O36" s="5"/>
      <c r="P36" s="5">
        <f t="shared" si="1"/>
        <v>1257</v>
      </c>
      <c r="Q36" s="46">
        <v>40</v>
      </c>
      <c r="R36" s="29"/>
      <c r="S36" s="7"/>
    </row>
    <row r="37" spans="1:19" ht="12.75">
      <c r="A37" s="47">
        <v>30</v>
      </c>
      <c r="B37" s="16"/>
      <c r="C37" s="4" t="s">
        <v>136</v>
      </c>
      <c r="D37" s="21" t="s">
        <v>137</v>
      </c>
      <c r="E37" s="5"/>
      <c r="F37" s="5"/>
      <c r="G37" s="5"/>
      <c r="H37" s="5"/>
      <c r="I37" s="5">
        <v>152</v>
      </c>
      <c r="J37" s="5">
        <v>431.5</v>
      </c>
      <c r="K37" s="5">
        <v>40</v>
      </c>
      <c r="L37" s="5">
        <f>552+40</f>
        <v>592</v>
      </c>
      <c r="M37" s="5">
        <v>40</v>
      </c>
      <c r="N37" s="5"/>
      <c r="O37" s="5"/>
      <c r="P37" s="5">
        <f t="shared" si="1"/>
        <v>1255.5</v>
      </c>
      <c r="Q37" s="46">
        <v>27</v>
      </c>
      <c r="R37" s="29"/>
      <c r="S37" s="7"/>
    </row>
    <row r="38" spans="1:19" ht="12.75">
      <c r="A38" s="47">
        <v>31</v>
      </c>
      <c r="B38" s="16"/>
      <c r="C38" s="4" t="s">
        <v>128</v>
      </c>
      <c r="D38" s="21" t="s">
        <v>66</v>
      </c>
      <c r="E38" s="5"/>
      <c r="F38" s="5"/>
      <c r="G38" s="5"/>
      <c r="H38" s="5"/>
      <c r="I38" s="5">
        <v>818</v>
      </c>
      <c r="J38" s="5"/>
      <c r="K38" s="5"/>
      <c r="L38" s="5">
        <f>138+40</f>
        <v>178</v>
      </c>
      <c r="M38" s="5">
        <f>150+40</f>
        <v>190</v>
      </c>
      <c r="N38" s="5"/>
      <c r="O38" s="5"/>
      <c r="P38" s="5">
        <f t="shared" si="1"/>
        <v>1186</v>
      </c>
      <c r="Q38" s="46">
        <v>35</v>
      </c>
      <c r="R38" s="29"/>
      <c r="S38" s="7"/>
    </row>
    <row r="39" spans="1:19" ht="12.75">
      <c r="A39" s="47">
        <v>32</v>
      </c>
      <c r="B39" s="16"/>
      <c r="C39" s="4" t="s">
        <v>199</v>
      </c>
      <c r="D39" s="21" t="s">
        <v>97</v>
      </c>
      <c r="E39" s="5"/>
      <c r="F39" s="10"/>
      <c r="G39" s="5"/>
      <c r="H39" s="5"/>
      <c r="I39" s="5"/>
      <c r="J39" s="5"/>
      <c r="K39" s="5"/>
      <c r="L39" s="5">
        <f>1140+40</f>
        <v>1180</v>
      </c>
      <c r="M39" s="5"/>
      <c r="N39" s="5"/>
      <c r="O39" s="5"/>
      <c r="P39" s="5">
        <f t="shared" si="1"/>
        <v>1180</v>
      </c>
      <c r="Q39" s="46">
        <v>29</v>
      </c>
      <c r="R39" s="29"/>
      <c r="S39" s="7"/>
    </row>
    <row r="40" spans="1:19" ht="12.75">
      <c r="A40" s="47">
        <v>33</v>
      </c>
      <c r="B40" s="16"/>
      <c r="C40" s="4" t="s">
        <v>126</v>
      </c>
      <c r="D40" s="21" t="s">
        <v>127</v>
      </c>
      <c r="E40" s="5"/>
      <c r="F40" s="5"/>
      <c r="G40" s="5"/>
      <c r="H40" s="5"/>
      <c r="I40" s="5">
        <v>838.5</v>
      </c>
      <c r="J40" s="5">
        <v>301</v>
      </c>
      <c r="K40" s="5"/>
      <c r="L40" s="5"/>
      <c r="M40" s="5">
        <v>40</v>
      </c>
      <c r="N40" s="5"/>
      <c r="O40" s="5"/>
      <c r="P40" s="5">
        <f t="shared" si="1"/>
        <v>1179.5</v>
      </c>
      <c r="Q40" s="46">
        <v>31</v>
      </c>
      <c r="R40" s="29"/>
      <c r="S40" s="7"/>
    </row>
    <row r="41" spans="1:19" ht="12.75" customHeight="1">
      <c r="A41" s="47">
        <v>34</v>
      </c>
      <c r="B41" s="16"/>
      <c r="C41" s="4" t="s">
        <v>53</v>
      </c>
      <c r="D41" s="21" t="s">
        <v>137</v>
      </c>
      <c r="E41" s="5"/>
      <c r="F41" s="5">
        <v>281</v>
      </c>
      <c r="G41" s="5"/>
      <c r="H41" s="5"/>
      <c r="I41" s="5">
        <v>488.5</v>
      </c>
      <c r="J41" s="5"/>
      <c r="K41" s="5">
        <v>376</v>
      </c>
      <c r="L41" s="5"/>
      <c r="M41" s="5"/>
      <c r="N41" s="5"/>
      <c r="O41" s="5"/>
      <c r="P41" s="5">
        <f t="shared" si="1"/>
        <v>1145.5</v>
      </c>
      <c r="Q41" s="46">
        <v>30</v>
      </c>
      <c r="R41" s="29"/>
      <c r="S41" s="7"/>
    </row>
    <row r="42" spans="1:19" ht="12.75">
      <c r="A42" s="47">
        <v>35</v>
      </c>
      <c r="B42" s="16" t="s">
        <v>146</v>
      </c>
      <c r="C42" s="4" t="s">
        <v>147</v>
      </c>
      <c r="D42" s="21" t="s">
        <v>66</v>
      </c>
      <c r="E42" s="5"/>
      <c r="F42" s="5"/>
      <c r="G42" s="5"/>
      <c r="H42" s="5"/>
      <c r="I42" s="5"/>
      <c r="J42" s="5">
        <v>1070.5</v>
      </c>
      <c r="K42" s="5"/>
      <c r="L42" s="5"/>
      <c r="M42" s="5">
        <v>40</v>
      </c>
      <c r="N42" s="5"/>
      <c r="O42" s="5"/>
      <c r="P42" s="5">
        <f t="shared" si="1"/>
        <v>1110.5</v>
      </c>
      <c r="Q42" s="46">
        <v>33</v>
      </c>
      <c r="R42" s="29"/>
      <c r="S42" s="7"/>
    </row>
    <row r="43" spans="1:19" ht="12.75">
      <c r="A43" s="47">
        <v>36</v>
      </c>
      <c r="B43" s="16"/>
      <c r="C43" s="4" t="s">
        <v>177</v>
      </c>
      <c r="D43" s="21" t="s">
        <v>122</v>
      </c>
      <c r="E43" s="5"/>
      <c r="F43" s="5"/>
      <c r="G43" s="5"/>
      <c r="H43" s="5"/>
      <c r="I43" s="5"/>
      <c r="J43" s="5"/>
      <c r="K43" s="5">
        <v>1093</v>
      </c>
      <c r="L43" s="5"/>
      <c r="M43" s="5"/>
      <c r="N43" s="5"/>
      <c r="O43" s="5"/>
      <c r="P43" s="5">
        <f t="shared" si="1"/>
        <v>1093</v>
      </c>
      <c r="Q43" s="46">
        <v>32</v>
      </c>
      <c r="R43" s="29"/>
      <c r="S43" s="7"/>
    </row>
    <row r="44" spans="1:19" ht="14.25" customHeight="1">
      <c r="A44" s="47">
        <v>37</v>
      </c>
      <c r="B44" s="16"/>
      <c r="C44" s="4" t="s">
        <v>200</v>
      </c>
      <c r="D44" s="20" t="s">
        <v>110</v>
      </c>
      <c r="E44" s="5"/>
      <c r="F44" s="5"/>
      <c r="G44" s="5"/>
      <c r="H44" s="5"/>
      <c r="I44" s="5"/>
      <c r="J44" s="5"/>
      <c r="K44" s="5"/>
      <c r="L44" s="5">
        <f>1029+40</f>
        <v>1069</v>
      </c>
      <c r="M44" s="5"/>
      <c r="N44" s="5"/>
      <c r="O44" s="5"/>
      <c r="P44" s="5">
        <f t="shared" si="1"/>
        <v>1069</v>
      </c>
      <c r="Q44" s="46">
        <v>34</v>
      </c>
      <c r="R44" s="29"/>
      <c r="S44" s="7"/>
    </row>
    <row r="45" spans="1:19" ht="25.5">
      <c r="A45" s="47">
        <v>38</v>
      </c>
      <c r="B45" s="15" t="s">
        <v>206</v>
      </c>
      <c r="C45" s="43" t="s">
        <v>121</v>
      </c>
      <c r="D45" s="23" t="s">
        <v>122</v>
      </c>
      <c r="E45" s="8"/>
      <c r="F45" s="5"/>
      <c r="G45" s="5"/>
      <c r="H45" s="5">
        <v>40</v>
      </c>
      <c r="I45" s="5"/>
      <c r="J45" s="5">
        <v>190</v>
      </c>
      <c r="K45" s="5">
        <v>250</v>
      </c>
      <c r="L45" s="5">
        <f>289.5+40</f>
        <v>329.5</v>
      </c>
      <c r="M45" s="5">
        <f>192+40</f>
        <v>232</v>
      </c>
      <c r="N45" s="5"/>
      <c r="O45" s="5"/>
      <c r="P45" s="5">
        <f t="shared" si="1"/>
        <v>1041.5</v>
      </c>
      <c r="Q45" s="46">
        <v>44</v>
      </c>
      <c r="R45" s="29"/>
      <c r="S45" s="7"/>
    </row>
    <row r="46" spans="1:19" ht="12.75">
      <c r="A46" s="55">
        <v>39</v>
      </c>
      <c r="B46" s="16" t="s">
        <v>111</v>
      </c>
      <c r="C46" s="4" t="s">
        <v>112</v>
      </c>
      <c r="D46" s="23" t="s">
        <v>113</v>
      </c>
      <c r="E46" s="8"/>
      <c r="F46" s="5"/>
      <c r="G46" s="5"/>
      <c r="H46" s="5">
        <v>443</v>
      </c>
      <c r="I46" s="5"/>
      <c r="J46" s="5">
        <v>193</v>
      </c>
      <c r="K46" s="5">
        <v>166</v>
      </c>
      <c r="L46" s="5"/>
      <c r="M46" s="5">
        <f>154.5+40</f>
        <v>194.5</v>
      </c>
      <c r="N46" s="5"/>
      <c r="O46" s="5"/>
      <c r="P46" s="5">
        <f aca="true" t="shared" si="2" ref="P46:P72">SUM(E46:O46)</f>
        <v>996.5</v>
      </c>
      <c r="Q46" s="46">
        <v>45</v>
      </c>
      <c r="R46" s="29"/>
      <c r="S46" s="7"/>
    </row>
    <row r="47" spans="1:19" ht="12.75">
      <c r="A47" s="47">
        <v>40</v>
      </c>
      <c r="B47" s="16"/>
      <c r="C47" s="4" t="s">
        <v>59</v>
      </c>
      <c r="D47" s="23" t="s">
        <v>174</v>
      </c>
      <c r="E47" s="8"/>
      <c r="F47" s="5">
        <v>211</v>
      </c>
      <c r="G47" s="5"/>
      <c r="H47" s="5"/>
      <c r="I47" s="5">
        <v>463</v>
      </c>
      <c r="J47" s="5">
        <v>256</v>
      </c>
      <c r="K47" s="5"/>
      <c r="L47" s="5">
        <v>40</v>
      </c>
      <c r="M47" s="5"/>
      <c r="N47" s="5"/>
      <c r="O47" s="5"/>
      <c r="P47" s="5">
        <f t="shared" si="2"/>
        <v>970</v>
      </c>
      <c r="Q47" s="46">
        <v>37</v>
      </c>
      <c r="R47" s="29"/>
      <c r="S47" s="7"/>
    </row>
    <row r="48" spans="1:19" ht="12.75">
      <c r="A48" s="47">
        <v>41</v>
      </c>
      <c r="B48" s="16"/>
      <c r="C48" s="4" t="s">
        <v>178</v>
      </c>
      <c r="D48" s="23" t="s">
        <v>122</v>
      </c>
      <c r="E48" s="8"/>
      <c r="F48" s="5"/>
      <c r="G48" s="5"/>
      <c r="H48" s="5"/>
      <c r="I48" s="5"/>
      <c r="J48" s="5"/>
      <c r="K48" s="5">
        <v>948</v>
      </c>
      <c r="L48" s="5"/>
      <c r="M48" s="5"/>
      <c r="N48" s="5"/>
      <c r="O48" s="5"/>
      <c r="P48" s="5">
        <f t="shared" si="2"/>
        <v>948</v>
      </c>
      <c r="Q48" s="46">
        <v>38</v>
      </c>
      <c r="R48" s="29"/>
      <c r="S48" s="7"/>
    </row>
    <row r="49" spans="1:19" ht="12.75">
      <c r="A49" s="47">
        <v>42</v>
      </c>
      <c r="B49" s="16"/>
      <c r="C49" s="4" t="s">
        <v>179</v>
      </c>
      <c r="D49" s="23" t="s">
        <v>180</v>
      </c>
      <c r="E49" s="8"/>
      <c r="F49" s="5"/>
      <c r="G49" s="5"/>
      <c r="H49" s="5"/>
      <c r="I49" s="5"/>
      <c r="J49" s="5"/>
      <c r="K49" s="5">
        <v>937</v>
      </c>
      <c r="L49" s="5"/>
      <c r="M49" s="5"/>
      <c r="N49" s="5"/>
      <c r="O49" s="5"/>
      <c r="P49" s="5">
        <f t="shared" si="2"/>
        <v>937</v>
      </c>
      <c r="Q49" s="46">
        <v>39</v>
      </c>
      <c r="R49" s="29"/>
      <c r="S49" s="7"/>
    </row>
    <row r="50" spans="1:19" ht="12.75">
      <c r="A50" s="47">
        <v>43</v>
      </c>
      <c r="B50" s="16" t="s">
        <v>108</v>
      </c>
      <c r="C50" s="4" t="s">
        <v>75</v>
      </c>
      <c r="D50" s="23" t="s">
        <v>76</v>
      </c>
      <c r="E50" s="8"/>
      <c r="F50" s="5"/>
      <c r="G50" s="5">
        <f>890+40</f>
        <v>930</v>
      </c>
      <c r="H50" s="5"/>
      <c r="I50" s="5"/>
      <c r="J50" s="5"/>
      <c r="K50" s="5"/>
      <c r="L50" s="5"/>
      <c r="M50" s="5"/>
      <c r="N50" s="5"/>
      <c r="O50" s="5"/>
      <c r="P50" s="5">
        <f t="shared" si="2"/>
        <v>930</v>
      </c>
      <c r="Q50" s="46">
        <v>41</v>
      </c>
      <c r="R50" s="29"/>
      <c r="S50" s="7"/>
    </row>
    <row r="51" spans="1:19" ht="12.75">
      <c r="A51" s="47">
        <v>44</v>
      </c>
      <c r="B51" s="16" t="s">
        <v>109</v>
      </c>
      <c r="C51" s="4" t="s">
        <v>77</v>
      </c>
      <c r="D51" s="23" t="s">
        <v>78</v>
      </c>
      <c r="E51" s="8"/>
      <c r="F51" s="5"/>
      <c r="G51" s="5">
        <f>822+40</f>
        <v>862</v>
      </c>
      <c r="H51" s="5"/>
      <c r="I51" s="5"/>
      <c r="J51" s="5"/>
      <c r="K51" s="5"/>
      <c r="L51" s="5"/>
      <c r="M51" s="5"/>
      <c r="N51" s="5"/>
      <c r="O51" s="5"/>
      <c r="P51" s="5">
        <f t="shared" si="2"/>
        <v>862</v>
      </c>
      <c r="Q51" s="46">
        <v>42</v>
      </c>
      <c r="R51" s="29"/>
      <c r="S51" s="7"/>
    </row>
    <row r="52" spans="1:19" s="50" customFormat="1" ht="12.75">
      <c r="A52" s="47">
        <v>45</v>
      </c>
      <c r="B52" s="16"/>
      <c r="C52" s="4" t="s">
        <v>28</v>
      </c>
      <c r="D52" s="23" t="s">
        <v>172</v>
      </c>
      <c r="E52" s="8">
        <v>241</v>
      </c>
      <c r="F52" s="5"/>
      <c r="G52" s="5">
        <f>66+40</f>
        <v>106</v>
      </c>
      <c r="H52" s="5">
        <v>40</v>
      </c>
      <c r="I52" s="5"/>
      <c r="J52" s="5"/>
      <c r="K52" s="5"/>
      <c r="L52" s="5">
        <f>389+40</f>
        <v>429</v>
      </c>
      <c r="M52" s="5"/>
      <c r="N52" s="5"/>
      <c r="O52" s="5"/>
      <c r="P52" s="5">
        <f t="shared" si="2"/>
        <v>816</v>
      </c>
      <c r="Q52" s="46">
        <v>43</v>
      </c>
      <c r="R52" s="49"/>
      <c r="S52" s="49"/>
    </row>
    <row r="53" spans="1:19" ht="12.75">
      <c r="A53" s="47">
        <v>46</v>
      </c>
      <c r="B53" s="16"/>
      <c r="C53" s="4" t="s">
        <v>269</v>
      </c>
      <c r="D53" s="23" t="s">
        <v>270</v>
      </c>
      <c r="E53" s="8"/>
      <c r="F53" s="5"/>
      <c r="G53" s="5"/>
      <c r="H53" s="5"/>
      <c r="I53" s="5"/>
      <c r="J53" s="5"/>
      <c r="K53" s="48"/>
      <c r="L53" s="48"/>
      <c r="M53" s="48">
        <f>763.5+40</f>
        <v>803.5</v>
      </c>
      <c r="N53" s="48"/>
      <c r="O53" s="48"/>
      <c r="P53" s="5">
        <f t="shared" si="2"/>
        <v>803.5</v>
      </c>
      <c r="Q53" s="54"/>
      <c r="R53" s="29"/>
      <c r="S53" s="7"/>
    </row>
    <row r="54" spans="1:19" ht="12.75">
      <c r="A54" s="47">
        <v>47</v>
      </c>
      <c r="B54" s="16" t="s">
        <v>79</v>
      </c>
      <c r="C54" s="4" t="s">
        <v>80</v>
      </c>
      <c r="D54" s="23" t="s">
        <v>81</v>
      </c>
      <c r="E54" s="8"/>
      <c r="F54" s="5"/>
      <c r="G54" s="5">
        <f>722+40</f>
        <v>762</v>
      </c>
      <c r="H54" s="5"/>
      <c r="I54" s="5"/>
      <c r="J54" s="5"/>
      <c r="K54" s="5"/>
      <c r="L54" s="5"/>
      <c r="M54" s="5"/>
      <c r="N54" s="5"/>
      <c r="O54" s="5"/>
      <c r="P54" s="5">
        <f t="shared" si="2"/>
        <v>762</v>
      </c>
      <c r="Q54" s="46">
        <v>46</v>
      </c>
      <c r="R54" s="29"/>
      <c r="S54" s="7"/>
    </row>
    <row r="55" spans="1:19" ht="12.75">
      <c r="A55" s="47">
        <v>48</v>
      </c>
      <c r="B55" s="16"/>
      <c r="C55" s="4" t="s">
        <v>84</v>
      </c>
      <c r="D55" s="23" t="s">
        <v>83</v>
      </c>
      <c r="E55" s="8"/>
      <c r="F55" s="5"/>
      <c r="G55" s="5">
        <f>436+40</f>
        <v>476</v>
      </c>
      <c r="H55" s="5"/>
      <c r="I55" s="5"/>
      <c r="J55" s="5"/>
      <c r="K55" s="5">
        <v>273</v>
      </c>
      <c r="L55" s="5"/>
      <c r="M55" s="5"/>
      <c r="N55" s="5"/>
      <c r="O55" s="5"/>
      <c r="P55" s="5">
        <f t="shared" si="2"/>
        <v>749</v>
      </c>
      <c r="Q55" s="46">
        <v>47</v>
      </c>
      <c r="R55" s="29"/>
      <c r="S55" s="7"/>
    </row>
    <row r="56" spans="1:19" ht="12.75">
      <c r="A56" s="47">
        <v>49</v>
      </c>
      <c r="B56" s="17"/>
      <c r="C56" s="4" t="s">
        <v>152</v>
      </c>
      <c r="D56" s="21" t="s">
        <v>66</v>
      </c>
      <c r="E56" s="5"/>
      <c r="F56" s="5"/>
      <c r="G56" s="5"/>
      <c r="H56" s="5"/>
      <c r="I56" s="5"/>
      <c r="J56" s="5">
        <v>709</v>
      </c>
      <c r="K56" s="5"/>
      <c r="L56" s="5"/>
      <c r="M56" s="5"/>
      <c r="N56" s="5"/>
      <c r="O56" s="5"/>
      <c r="P56" s="5">
        <f t="shared" si="2"/>
        <v>709</v>
      </c>
      <c r="Q56" s="46">
        <v>48</v>
      </c>
      <c r="R56" s="29"/>
      <c r="S56" s="7"/>
    </row>
    <row r="57" spans="1:19" ht="12.75">
      <c r="A57" s="47">
        <v>50</v>
      </c>
      <c r="B57" s="16"/>
      <c r="C57" s="4" t="s">
        <v>139</v>
      </c>
      <c r="D57" s="21" t="s">
        <v>129</v>
      </c>
      <c r="E57" s="5"/>
      <c r="F57" s="5"/>
      <c r="G57" s="5"/>
      <c r="H57" s="5"/>
      <c r="I57" s="5">
        <v>700.5</v>
      </c>
      <c r="J57" s="5"/>
      <c r="K57" s="5"/>
      <c r="L57" s="5"/>
      <c r="M57" s="5"/>
      <c r="N57" s="5"/>
      <c r="O57" s="5"/>
      <c r="P57" s="5">
        <f t="shared" si="2"/>
        <v>700.5</v>
      </c>
      <c r="Q57" s="46">
        <v>49</v>
      </c>
      <c r="R57" s="29"/>
      <c r="S57" s="7"/>
    </row>
    <row r="58" spans="1:19" ht="12.75">
      <c r="A58" s="47">
        <v>51</v>
      </c>
      <c r="B58" s="17"/>
      <c r="C58" s="4" t="s">
        <v>153</v>
      </c>
      <c r="D58" s="21" t="s">
        <v>66</v>
      </c>
      <c r="E58" s="5"/>
      <c r="F58" s="5"/>
      <c r="G58" s="5"/>
      <c r="H58" s="5"/>
      <c r="I58" s="5"/>
      <c r="J58" s="5">
        <v>698.5</v>
      </c>
      <c r="K58" s="5"/>
      <c r="L58" s="5"/>
      <c r="M58" s="5"/>
      <c r="N58" s="5"/>
      <c r="O58" s="5"/>
      <c r="P58" s="5">
        <f t="shared" si="2"/>
        <v>698.5</v>
      </c>
      <c r="Q58" s="46">
        <v>50</v>
      </c>
      <c r="R58" s="29"/>
      <c r="S58" s="7"/>
    </row>
    <row r="59" spans="1:19" ht="12.75">
      <c r="A59" s="47">
        <v>52</v>
      </c>
      <c r="B59" s="17" t="s">
        <v>154</v>
      </c>
      <c r="C59" s="4" t="s">
        <v>155</v>
      </c>
      <c r="D59" s="21" t="s">
        <v>150</v>
      </c>
      <c r="E59" s="5"/>
      <c r="F59" s="5"/>
      <c r="G59" s="5"/>
      <c r="H59" s="5"/>
      <c r="I59" s="5"/>
      <c r="J59" s="5">
        <v>689.5</v>
      </c>
      <c r="K59" s="5"/>
      <c r="L59" s="5"/>
      <c r="M59" s="5"/>
      <c r="N59" s="5"/>
      <c r="O59" s="5"/>
      <c r="P59" s="5">
        <f t="shared" si="2"/>
        <v>689.5</v>
      </c>
      <c r="Q59" s="46">
        <v>51</v>
      </c>
      <c r="R59" s="29"/>
      <c r="S59" s="7"/>
    </row>
    <row r="60" spans="1:19" ht="12.75">
      <c r="A60" s="47">
        <v>53</v>
      </c>
      <c r="B60" s="17"/>
      <c r="C60" s="4" t="s">
        <v>130</v>
      </c>
      <c r="D60" s="21" t="s">
        <v>110</v>
      </c>
      <c r="E60" s="5"/>
      <c r="F60" s="5"/>
      <c r="G60" s="5"/>
      <c r="H60" s="5"/>
      <c r="I60" s="5">
        <v>413</v>
      </c>
      <c r="J60" s="5"/>
      <c r="K60" s="5"/>
      <c r="L60" s="5">
        <f>171+40</f>
        <v>211</v>
      </c>
      <c r="M60" s="5"/>
      <c r="N60" s="5"/>
      <c r="O60" s="5"/>
      <c r="P60" s="5">
        <f t="shared" si="2"/>
        <v>624</v>
      </c>
      <c r="Q60" s="46">
        <v>52</v>
      </c>
      <c r="R60" s="29"/>
      <c r="S60" s="7"/>
    </row>
    <row r="61" spans="1:19" ht="12.75">
      <c r="A61" s="47">
        <v>54</v>
      </c>
      <c r="B61" s="17"/>
      <c r="C61" s="4" t="s">
        <v>20</v>
      </c>
      <c r="D61" s="21" t="s">
        <v>175</v>
      </c>
      <c r="E61" s="5">
        <v>602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>
        <f t="shared" si="2"/>
        <v>602</v>
      </c>
      <c r="Q61" s="46">
        <v>53</v>
      </c>
      <c r="R61" s="29"/>
      <c r="S61" s="7"/>
    </row>
    <row r="62" spans="1:19" ht="12.75">
      <c r="A62" s="47">
        <v>55</v>
      </c>
      <c r="B62" s="17"/>
      <c r="C62" s="4" t="s">
        <v>271</v>
      </c>
      <c r="D62" s="21" t="s">
        <v>113</v>
      </c>
      <c r="E62" s="5"/>
      <c r="F62" s="5"/>
      <c r="G62" s="5"/>
      <c r="H62" s="5"/>
      <c r="I62" s="5"/>
      <c r="J62" s="5"/>
      <c r="K62" s="48"/>
      <c r="L62" s="48"/>
      <c r="M62" s="48">
        <f>550.5+40</f>
        <v>590.5</v>
      </c>
      <c r="N62" s="48"/>
      <c r="O62" s="48"/>
      <c r="P62" s="5">
        <f t="shared" si="2"/>
        <v>590.5</v>
      </c>
      <c r="Q62" s="54"/>
      <c r="R62" s="29"/>
      <c r="S62" s="7"/>
    </row>
    <row r="63" spans="1:19" ht="12.75">
      <c r="A63" s="47">
        <v>56</v>
      </c>
      <c r="B63" s="17"/>
      <c r="C63" s="4" t="s">
        <v>203</v>
      </c>
      <c r="D63" s="21" t="s">
        <v>70</v>
      </c>
      <c r="E63" s="5"/>
      <c r="F63" s="5"/>
      <c r="G63" s="5"/>
      <c r="H63" s="5"/>
      <c r="I63" s="5"/>
      <c r="J63" s="5"/>
      <c r="K63" s="5"/>
      <c r="L63" s="5">
        <f>495.5+40</f>
        <v>535.5</v>
      </c>
      <c r="M63" s="5"/>
      <c r="N63" s="5"/>
      <c r="O63" s="5"/>
      <c r="P63" s="5">
        <f t="shared" si="2"/>
        <v>535.5</v>
      </c>
      <c r="Q63" s="46">
        <v>54</v>
      </c>
      <c r="R63" s="29"/>
      <c r="S63" s="7"/>
    </row>
    <row r="64" spans="1:19" ht="12.75">
      <c r="A64" s="47">
        <v>57</v>
      </c>
      <c r="B64" s="17"/>
      <c r="C64" s="4" t="s">
        <v>96</v>
      </c>
      <c r="D64" s="21" t="s">
        <v>97</v>
      </c>
      <c r="E64" s="5">
        <v>328</v>
      </c>
      <c r="F64" s="5"/>
      <c r="G64" s="5">
        <f>126+40</f>
        <v>166</v>
      </c>
      <c r="H64" s="5">
        <v>40</v>
      </c>
      <c r="I64" s="5"/>
      <c r="J64" s="5"/>
      <c r="K64" s="5"/>
      <c r="L64" s="5"/>
      <c r="M64" s="5"/>
      <c r="N64" s="5"/>
      <c r="O64" s="5"/>
      <c r="P64" s="5">
        <f t="shared" si="2"/>
        <v>534</v>
      </c>
      <c r="Q64" s="46">
        <v>55</v>
      </c>
      <c r="R64" s="29"/>
      <c r="S64" s="7"/>
    </row>
    <row r="65" spans="1:19" ht="12.75">
      <c r="A65" s="47">
        <v>58</v>
      </c>
      <c r="B65" s="17"/>
      <c r="C65" s="4" t="s">
        <v>82</v>
      </c>
      <c r="D65" s="21" t="s">
        <v>83</v>
      </c>
      <c r="E65" s="5"/>
      <c r="F65" s="5"/>
      <c r="G65" s="5">
        <f>493+40</f>
        <v>533</v>
      </c>
      <c r="H65" s="5"/>
      <c r="I65" s="5"/>
      <c r="J65" s="5"/>
      <c r="K65" s="5"/>
      <c r="L65" s="5"/>
      <c r="M65" s="5"/>
      <c r="N65" s="5"/>
      <c r="O65" s="5"/>
      <c r="P65" s="5">
        <f t="shared" si="2"/>
        <v>533</v>
      </c>
      <c r="Q65" s="46">
        <v>56</v>
      </c>
      <c r="R65" s="7"/>
      <c r="S65" s="7"/>
    </row>
    <row r="66" spans="1:19" ht="12.75">
      <c r="A66" s="47">
        <v>59</v>
      </c>
      <c r="B66" s="17"/>
      <c r="C66" s="4" t="s">
        <v>272</v>
      </c>
      <c r="D66" s="21" t="s">
        <v>273</v>
      </c>
      <c r="E66" s="5"/>
      <c r="F66" s="5"/>
      <c r="G66" s="5"/>
      <c r="H66" s="5"/>
      <c r="I66" s="5"/>
      <c r="J66" s="5"/>
      <c r="K66" s="48"/>
      <c r="L66" s="48"/>
      <c r="M66" s="48">
        <f>477+40</f>
        <v>517</v>
      </c>
      <c r="N66" s="48"/>
      <c r="O66" s="48"/>
      <c r="P66" s="5">
        <f t="shared" si="2"/>
        <v>517</v>
      </c>
      <c r="Q66" s="54"/>
      <c r="R66" s="7"/>
      <c r="S66" s="7"/>
    </row>
    <row r="67" spans="1:19" ht="12.75">
      <c r="A67" s="47">
        <v>60</v>
      </c>
      <c r="B67" s="17"/>
      <c r="C67" s="4" t="s">
        <v>204</v>
      </c>
      <c r="D67" s="21" t="s">
        <v>205</v>
      </c>
      <c r="E67" s="5"/>
      <c r="F67" s="5"/>
      <c r="G67" s="5"/>
      <c r="H67" s="5"/>
      <c r="I67" s="5"/>
      <c r="J67" s="5"/>
      <c r="K67" s="5"/>
      <c r="L67" s="5">
        <f>470+40</f>
        <v>510</v>
      </c>
      <c r="M67" s="5"/>
      <c r="N67" s="5"/>
      <c r="O67" s="5"/>
      <c r="P67" s="5">
        <f t="shared" si="2"/>
        <v>510</v>
      </c>
      <c r="Q67" s="46">
        <v>57</v>
      </c>
      <c r="R67" s="7"/>
      <c r="S67" s="7"/>
    </row>
    <row r="68" spans="1:19" ht="12.75">
      <c r="A68" s="47">
        <v>61</v>
      </c>
      <c r="B68" s="17"/>
      <c r="C68" s="4" t="s">
        <v>34</v>
      </c>
      <c r="D68" s="21"/>
      <c r="E68" s="5">
        <v>477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f t="shared" si="2"/>
        <v>477</v>
      </c>
      <c r="Q68" s="46">
        <v>58</v>
      </c>
      <c r="R68" s="7"/>
      <c r="S68" s="7"/>
    </row>
    <row r="69" spans="1:19" s="30" customFormat="1" ht="12.75">
      <c r="A69" s="47">
        <v>62</v>
      </c>
      <c r="B69" s="17" t="s">
        <v>275</v>
      </c>
      <c r="C69" s="4" t="s">
        <v>274</v>
      </c>
      <c r="D69" s="21" t="s">
        <v>97</v>
      </c>
      <c r="E69" s="5"/>
      <c r="F69" s="5"/>
      <c r="G69" s="5"/>
      <c r="H69" s="5"/>
      <c r="I69" s="5"/>
      <c r="J69" s="5"/>
      <c r="K69" s="48"/>
      <c r="L69" s="48"/>
      <c r="M69" s="48">
        <f>431+40</f>
        <v>471</v>
      </c>
      <c r="N69" s="48"/>
      <c r="O69" s="48"/>
      <c r="P69" s="5">
        <f t="shared" si="2"/>
        <v>471</v>
      </c>
      <c r="Q69" s="54"/>
      <c r="R69" s="29"/>
      <c r="S69" s="29"/>
    </row>
    <row r="70" spans="1:19" ht="12.75">
      <c r="A70" s="47">
        <v>63</v>
      </c>
      <c r="B70" s="17"/>
      <c r="C70" s="4" t="s">
        <v>31</v>
      </c>
      <c r="D70" s="21" t="s">
        <v>176</v>
      </c>
      <c r="E70" s="5">
        <v>253</v>
      </c>
      <c r="F70" s="5"/>
      <c r="G70" s="5"/>
      <c r="H70" s="5">
        <v>216</v>
      </c>
      <c r="I70" s="5"/>
      <c r="J70" s="5"/>
      <c r="K70" s="5"/>
      <c r="L70" s="5"/>
      <c r="M70" s="5"/>
      <c r="N70" s="5"/>
      <c r="O70" s="5"/>
      <c r="P70" s="5">
        <f t="shared" si="2"/>
        <v>469</v>
      </c>
      <c r="Q70" s="46">
        <v>59</v>
      </c>
      <c r="R70" s="7"/>
      <c r="S70" s="7"/>
    </row>
    <row r="71" spans="1:19" ht="12.75">
      <c r="A71" s="47">
        <v>64</v>
      </c>
      <c r="B71" s="17" t="s">
        <v>285</v>
      </c>
      <c r="C71" s="4" t="s">
        <v>95</v>
      </c>
      <c r="D71" s="21" t="s">
        <v>93</v>
      </c>
      <c r="E71" s="5"/>
      <c r="F71" s="5"/>
      <c r="G71" s="5">
        <f>196+40</f>
        <v>236</v>
      </c>
      <c r="H71" s="5">
        <v>224</v>
      </c>
      <c r="I71" s="5"/>
      <c r="J71" s="5"/>
      <c r="K71" s="5"/>
      <c r="L71" s="5"/>
      <c r="M71" s="5"/>
      <c r="N71" s="5"/>
      <c r="O71" s="5"/>
      <c r="P71" s="5">
        <f t="shared" si="2"/>
        <v>460</v>
      </c>
      <c r="Q71" s="46">
        <v>60</v>
      </c>
      <c r="R71" s="7"/>
      <c r="S71" s="7"/>
    </row>
    <row r="72" spans="1:19" ht="25.5">
      <c r="A72" s="47">
        <v>65</v>
      </c>
      <c r="B72" s="28" t="s">
        <v>207</v>
      </c>
      <c r="C72" s="43" t="s">
        <v>208</v>
      </c>
      <c r="D72" s="21" t="s">
        <v>209</v>
      </c>
      <c r="E72" s="5"/>
      <c r="F72" s="5"/>
      <c r="G72" s="5"/>
      <c r="H72" s="5"/>
      <c r="I72" s="5"/>
      <c r="J72" s="5"/>
      <c r="K72" s="5"/>
      <c r="L72" s="5">
        <f>414+40</f>
        <v>454</v>
      </c>
      <c r="M72" s="5"/>
      <c r="N72" s="5"/>
      <c r="O72" s="5"/>
      <c r="P72" s="5">
        <f t="shared" si="2"/>
        <v>454</v>
      </c>
      <c r="Q72" s="46">
        <v>61</v>
      </c>
      <c r="R72" s="7"/>
      <c r="S72" s="7"/>
    </row>
    <row r="73" spans="1:19" ht="12.75">
      <c r="A73" s="47">
        <v>66</v>
      </c>
      <c r="B73" s="17"/>
      <c r="C73" s="4" t="s">
        <v>210</v>
      </c>
      <c r="D73" s="21" t="s">
        <v>97</v>
      </c>
      <c r="E73" s="5"/>
      <c r="F73" s="5"/>
      <c r="G73" s="5"/>
      <c r="H73" s="5"/>
      <c r="I73" s="5"/>
      <c r="J73" s="5"/>
      <c r="K73" s="5"/>
      <c r="L73" s="5">
        <f>399+40</f>
        <v>439</v>
      </c>
      <c r="M73" s="5"/>
      <c r="N73" s="5"/>
      <c r="O73" s="5"/>
      <c r="P73" s="5">
        <f t="shared" si="0"/>
        <v>439</v>
      </c>
      <c r="Q73" s="46">
        <v>62</v>
      </c>
      <c r="R73" s="7"/>
      <c r="S73" s="7"/>
    </row>
    <row r="74" spans="1:19" ht="12.75">
      <c r="A74" s="47">
        <v>67</v>
      </c>
      <c r="B74" s="17"/>
      <c r="C74" s="4" t="s">
        <v>211</v>
      </c>
      <c r="D74" s="21" t="s">
        <v>110</v>
      </c>
      <c r="E74" s="5"/>
      <c r="F74" s="5"/>
      <c r="G74" s="5"/>
      <c r="H74" s="5"/>
      <c r="I74" s="5"/>
      <c r="J74" s="5"/>
      <c r="K74" s="5"/>
      <c r="L74" s="5">
        <f>394.5+40</f>
        <v>434.5</v>
      </c>
      <c r="M74" s="5"/>
      <c r="N74" s="5"/>
      <c r="O74" s="5"/>
      <c r="P74" s="5">
        <f t="shared" si="0"/>
        <v>434.5</v>
      </c>
      <c r="Q74" s="46">
        <v>63</v>
      </c>
      <c r="R74" s="7"/>
      <c r="S74" s="7"/>
    </row>
    <row r="75" spans="1:19" ht="12.75">
      <c r="A75" s="47">
        <v>68</v>
      </c>
      <c r="B75" s="17"/>
      <c r="C75" s="4" t="s">
        <v>85</v>
      </c>
      <c r="D75" s="21" t="s">
        <v>86</v>
      </c>
      <c r="E75" s="5"/>
      <c r="F75" s="5"/>
      <c r="G75" s="5">
        <f>380+40</f>
        <v>420</v>
      </c>
      <c r="H75" s="5"/>
      <c r="I75" s="5"/>
      <c r="J75" s="5"/>
      <c r="K75" s="5"/>
      <c r="L75" s="5"/>
      <c r="M75" s="5"/>
      <c r="N75" s="5"/>
      <c r="O75" s="5"/>
      <c r="P75" s="5">
        <f t="shared" si="0"/>
        <v>420</v>
      </c>
      <c r="Q75" s="46">
        <v>64</v>
      </c>
      <c r="R75" s="7"/>
      <c r="S75" s="7"/>
    </row>
    <row r="76" spans="1:19" ht="12.75">
      <c r="A76" s="47">
        <v>69</v>
      </c>
      <c r="B76" s="17"/>
      <c r="C76" s="4" t="s">
        <v>213</v>
      </c>
      <c r="D76" s="21" t="s">
        <v>214</v>
      </c>
      <c r="E76" s="5"/>
      <c r="F76" s="5"/>
      <c r="G76" s="5"/>
      <c r="H76" s="5"/>
      <c r="I76" s="5"/>
      <c r="J76" s="5"/>
      <c r="K76" s="5"/>
      <c r="L76" s="5">
        <f>369+40</f>
        <v>409</v>
      </c>
      <c r="M76" s="5"/>
      <c r="N76" s="5"/>
      <c r="O76" s="5"/>
      <c r="P76" s="5">
        <f t="shared" si="0"/>
        <v>409</v>
      </c>
      <c r="Q76" s="46">
        <v>65</v>
      </c>
      <c r="R76" s="7"/>
      <c r="S76" s="7"/>
    </row>
    <row r="77" spans="1:19" ht="12.75">
      <c r="A77" s="47">
        <v>70</v>
      </c>
      <c r="B77" s="17" t="s">
        <v>181</v>
      </c>
      <c r="C77" s="4" t="s">
        <v>182</v>
      </c>
      <c r="D77" s="21" t="s">
        <v>183</v>
      </c>
      <c r="E77" s="5"/>
      <c r="F77" s="5"/>
      <c r="G77" s="5"/>
      <c r="H77" s="5"/>
      <c r="I77" s="5"/>
      <c r="J77" s="5"/>
      <c r="K77" s="5">
        <v>382</v>
      </c>
      <c r="L77" s="5"/>
      <c r="M77" s="5"/>
      <c r="N77" s="5"/>
      <c r="O77" s="5"/>
      <c r="P77" s="5">
        <f t="shared" si="0"/>
        <v>382</v>
      </c>
      <c r="Q77" s="46">
        <v>66</v>
      </c>
      <c r="R77" s="7"/>
      <c r="S77" s="7"/>
    </row>
    <row r="78" spans="1:19" ht="12.75">
      <c r="A78" s="47">
        <v>71</v>
      </c>
      <c r="B78" s="17"/>
      <c r="C78" s="4" t="s">
        <v>25</v>
      </c>
      <c r="D78" s="21"/>
      <c r="E78" s="5">
        <v>338</v>
      </c>
      <c r="F78" s="5"/>
      <c r="G78" s="5"/>
      <c r="H78" s="5"/>
      <c r="I78" s="5"/>
      <c r="J78" s="5"/>
      <c r="K78" s="5"/>
      <c r="L78" s="5">
        <v>40</v>
      </c>
      <c r="M78" s="5"/>
      <c r="N78" s="5"/>
      <c r="O78" s="5"/>
      <c r="P78" s="5">
        <f t="shared" si="0"/>
        <v>378</v>
      </c>
      <c r="Q78" s="46">
        <v>67</v>
      </c>
      <c r="R78" s="7"/>
      <c r="S78" s="7"/>
    </row>
    <row r="79" spans="1:19" ht="12.75">
      <c r="A79" s="47">
        <v>72</v>
      </c>
      <c r="B79" s="28" t="s">
        <v>215</v>
      </c>
      <c r="C79" s="43" t="s">
        <v>216</v>
      </c>
      <c r="D79" s="21" t="s">
        <v>149</v>
      </c>
      <c r="E79" s="5"/>
      <c r="F79" s="5"/>
      <c r="G79" s="5"/>
      <c r="H79" s="5"/>
      <c r="I79" s="5"/>
      <c r="J79" s="5"/>
      <c r="K79" s="5"/>
      <c r="L79" s="5">
        <f>333+40</f>
        <v>373</v>
      </c>
      <c r="M79" s="5"/>
      <c r="N79" s="5"/>
      <c r="O79" s="5"/>
      <c r="P79" s="5">
        <f t="shared" si="0"/>
        <v>373</v>
      </c>
      <c r="Q79" s="46">
        <v>68</v>
      </c>
      <c r="R79" s="7"/>
      <c r="S79" s="7"/>
    </row>
    <row r="80" spans="1:19" ht="12.75">
      <c r="A80" s="47">
        <v>73</v>
      </c>
      <c r="B80" s="17"/>
      <c r="C80" s="4" t="s">
        <v>23</v>
      </c>
      <c r="D80" s="21"/>
      <c r="E80" s="5">
        <v>331</v>
      </c>
      <c r="F80" s="5"/>
      <c r="G80" s="5"/>
      <c r="H80" s="5"/>
      <c r="I80" s="5"/>
      <c r="J80" s="5"/>
      <c r="K80" s="5"/>
      <c r="L80" s="5">
        <v>40</v>
      </c>
      <c r="M80" s="5"/>
      <c r="N80" s="5"/>
      <c r="O80" s="5"/>
      <c r="P80" s="5">
        <f t="shared" si="0"/>
        <v>371</v>
      </c>
      <c r="Q80" s="46">
        <v>69</v>
      </c>
      <c r="R80" s="7"/>
      <c r="S80" s="7"/>
    </row>
    <row r="81" spans="1:19" ht="12.75">
      <c r="A81" s="47">
        <v>74</v>
      </c>
      <c r="B81" s="17"/>
      <c r="C81" s="4" t="s">
        <v>131</v>
      </c>
      <c r="D81" s="21" t="s">
        <v>132</v>
      </c>
      <c r="E81" s="5"/>
      <c r="F81" s="5"/>
      <c r="G81" s="5"/>
      <c r="H81" s="5"/>
      <c r="I81" s="5">
        <v>371</v>
      </c>
      <c r="J81" s="5"/>
      <c r="K81" s="5"/>
      <c r="L81" s="5"/>
      <c r="M81" s="5"/>
      <c r="N81" s="5"/>
      <c r="O81" s="5"/>
      <c r="P81" s="5">
        <f t="shared" si="0"/>
        <v>371</v>
      </c>
      <c r="Q81" s="46">
        <v>70</v>
      </c>
      <c r="R81" s="7"/>
      <c r="S81" s="7"/>
    </row>
    <row r="82" spans="1:19" ht="12.75">
      <c r="A82" s="47">
        <v>75</v>
      </c>
      <c r="B82" s="28" t="s">
        <v>275</v>
      </c>
      <c r="C82" s="4" t="s">
        <v>228</v>
      </c>
      <c r="D82" s="21" t="s">
        <v>229</v>
      </c>
      <c r="E82" s="5"/>
      <c r="F82" s="5"/>
      <c r="G82" s="5"/>
      <c r="H82" s="5"/>
      <c r="I82" s="5"/>
      <c r="J82" s="5"/>
      <c r="K82" s="5"/>
      <c r="L82" s="5">
        <f>56+40</f>
        <v>96</v>
      </c>
      <c r="M82" s="5">
        <f>231+40</f>
        <v>271</v>
      </c>
      <c r="N82" s="5"/>
      <c r="O82" s="5"/>
      <c r="P82" s="5">
        <f t="shared" si="0"/>
        <v>367</v>
      </c>
      <c r="Q82" s="46">
        <v>108</v>
      </c>
      <c r="R82" s="7"/>
      <c r="S82" s="7"/>
    </row>
    <row r="83" spans="1:19" ht="12.75">
      <c r="A83" s="47">
        <v>76</v>
      </c>
      <c r="B83" s="17"/>
      <c r="C83" s="4" t="s">
        <v>88</v>
      </c>
      <c r="D83" s="21" t="s">
        <v>83</v>
      </c>
      <c r="E83" s="5"/>
      <c r="F83" s="5"/>
      <c r="G83" s="5">
        <f>324+40</f>
        <v>364</v>
      </c>
      <c r="H83" s="5"/>
      <c r="I83" s="5"/>
      <c r="J83" s="5"/>
      <c r="K83" s="5"/>
      <c r="L83" s="5"/>
      <c r="M83" s="5"/>
      <c r="N83" s="5"/>
      <c r="O83" s="5"/>
      <c r="P83" s="5">
        <f t="shared" si="0"/>
        <v>364</v>
      </c>
      <c r="Q83" s="46">
        <v>71</v>
      </c>
      <c r="R83" s="7"/>
      <c r="S83" s="7"/>
    </row>
    <row r="84" spans="1:19" ht="12.75">
      <c r="A84" s="47">
        <v>77</v>
      </c>
      <c r="B84" s="17"/>
      <c r="C84" s="4" t="s">
        <v>107</v>
      </c>
      <c r="D84" s="21" t="s">
        <v>83</v>
      </c>
      <c r="E84" s="5"/>
      <c r="F84" s="5"/>
      <c r="G84" s="5">
        <f>316+40</f>
        <v>356</v>
      </c>
      <c r="H84" s="5"/>
      <c r="I84" s="5"/>
      <c r="J84" s="5"/>
      <c r="K84" s="5"/>
      <c r="L84" s="5"/>
      <c r="M84" s="5"/>
      <c r="N84" s="5"/>
      <c r="O84" s="5"/>
      <c r="P84" s="5">
        <f t="shared" si="0"/>
        <v>356</v>
      </c>
      <c r="Q84" s="46">
        <v>72</v>
      </c>
      <c r="R84" s="7"/>
      <c r="S84" s="7"/>
    </row>
    <row r="85" spans="1:19" ht="12.75">
      <c r="A85" s="47">
        <v>78</v>
      </c>
      <c r="B85" s="17"/>
      <c r="C85" s="4" t="s">
        <v>30</v>
      </c>
      <c r="D85" s="21" t="s">
        <v>70</v>
      </c>
      <c r="E85" s="5">
        <v>40</v>
      </c>
      <c r="F85" s="5"/>
      <c r="G85" s="5"/>
      <c r="H85" s="5"/>
      <c r="I85" s="5"/>
      <c r="J85" s="5"/>
      <c r="K85" s="5"/>
      <c r="L85" s="5">
        <f>267+40</f>
        <v>307</v>
      </c>
      <c r="M85" s="5"/>
      <c r="N85" s="5"/>
      <c r="O85" s="5"/>
      <c r="P85" s="5">
        <f t="shared" si="0"/>
        <v>347</v>
      </c>
      <c r="Q85" s="46">
        <v>73</v>
      </c>
      <c r="R85" s="7"/>
      <c r="S85" s="7"/>
    </row>
    <row r="86" spans="1:19" ht="25.5">
      <c r="A86" s="47">
        <v>79</v>
      </c>
      <c r="B86" s="28" t="s">
        <v>89</v>
      </c>
      <c r="C86" s="43" t="s">
        <v>90</v>
      </c>
      <c r="D86" s="21" t="s">
        <v>91</v>
      </c>
      <c r="E86" s="5"/>
      <c r="F86" s="5"/>
      <c r="G86" s="5">
        <f>260+40</f>
        <v>300</v>
      </c>
      <c r="H86" s="5"/>
      <c r="I86" s="5"/>
      <c r="J86" s="5"/>
      <c r="K86" s="5"/>
      <c r="L86" s="5">
        <v>40</v>
      </c>
      <c r="M86" s="5"/>
      <c r="N86" s="5"/>
      <c r="O86" s="5"/>
      <c r="P86" s="5">
        <f t="shared" si="0"/>
        <v>340</v>
      </c>
      <c r="Q86" s="46">
        <v>74</v>
      </c>
      <c r="R86" s="7"/>
      <c r="S86" s="7"/>
    </row>
    <row r="87" spans="1:19" ht="12.75">
      <c r="A87" s="47">
        <v>80</v>
      </c>
      <c r="B87" s="17"/>
      <c r="C87" s="4" t="s">
        <v>35</v>
      </c>
      <c r="D87" s="21"/>
      <c r="E87" s="5">
        <v>321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f t="shared" si="0"/>
        <v>321</v>
      </c>
      <c r="Q87" s="46">
        <v>75</v>
      </c>
      <c r="R87" s="7"/>
      <c r="S87" s="7"/>
    </row>
    <row r="88" spans="1:19" ht="12.75">
      <c r="A88" s="47">
        <v>81</v>
      </c>
      <c r="B88" s="17" t="s">
        <v>101</v>
      </c>
      <c r="C88" s="4" t="s">
        <v>102</v>
      </c>
      <c r="D88" s="21" t="s">
        <v>83</v>
      </c>
      <c r="E88" s="5"/>
      <c r="F88" s="5"/>
      <c r="G88" s="5">
        <f>68+40</f>
        <v>108</v>
      </c>
      <c r="H88" s="5"/>
      <c r="I88" s="5"/>
      <c r="J88" s="5"/>
      <c r="K88" s="5">
        <v>211</v>
      </c>
      <c r="L88" s="5"/>
      <c r="M88" s="5"/>
      <c r="N88" s="5"/>
      <c r="O88" s="5"/>
      <c r="P88" s="5">
        <f t="shared" si="0"/>
        <v>319</v>
      </c>
      <c r="Q88" s="46">
        <v>76</v>
      </c>
      <c r="R88" s="7"/>
      <c r="S88" s="7"/>
    </row>
    <row r="89" spans="1:19" ht="12.75">
      <c r="A89" s="47">
        <v>82</v>
      </c>
      <c r="B89" s="17"/>
      <c r="C89" s="9" t="s">
        <v>16</v>
      </c>
      <c r="D89" s="22"/>
      <c r="E89" s="5">
        <v>277</v>
      </c>
      <c r="F89" s="5"/>
      <c r="G89" s="5"/>
      <c r="H89" s="5"/>
      <c r="I89" s="5"/>
      <c r="J89" s="5"/>
      <c r="K89" s="5">
        <v>40</v>
      </c>
      <c r="L89" s="5"/>
      <c r="M89" s="5"/>
      <c r="N89" s="5"/>
      <c r="O89" s="5"/>
      <c r="P89" s="5">
        <f t="shared" si="0"/>
        <v>317</v>
      </c>
      <c r="Q89" s="46">
        <v>77</v>
      </c>
      <c r="R89" s="7"/>
      <c r="S89" s="7"/>
    </row>
    <row r="90" spans="1:19" ht="12.75">
      <c r="A90" s="47">
        <v>83</v>
      </c>
      <c r="B90" s="17" t="s">
        <v>119</v>
      </c>
      <c r="C90" s="4" t="s">
        <v>120</v>
      </c>
      <c r="D90" s="21" t="s">
        <v>70</v>
      </c>
      <c r="E90" s="5"/>
      <c r="F90" s="5"/>
      <c r="G90" s="5"/>
      <c r="H90" s="5">
        <v>40</v>
      </c>
      <c r="I90" s="5"/>
      <c r="J90" s="5">
        <v>277</v>
      </c>
      <c r="K90" s="5"/>
      <c r="L90" s="5"/>
      <c r="M90" s="5"/>
      <c r="N90" s="5"/>
      <c r="O90" s="5"/>
      <c r="P90" s="5">
        <f t="shared" si="0"/>
        <v>317</v>
      </c>
      <c r="Q90" s="46">
        <v>78</v>
      </c>
      <c r="R90" s="7"/>
      <c r="S90" s="7"/>
    </row>
    <row r="91" spans="1:19" ht="12.75">
      <c r="A91" s="47">
        <v>84</v>
      </c>
      <c r="B91" s="17"/>
      <c r="C91" s="4" t="s">
        <v>92</v>
      </c>
      <c r="D91" s="21" t="s">
        <v>93</v>
      </c>
      <c r="E91" s="5"/>
      <c r="F91" s="5"/>
      <c r="G91" s="5">
        <f>260+40</f>
        <v>300</v>
      </c>
      <c r="H91" s="5"/>
      <c r="I91" s="5"/>
      <c r="J91" s="5"/>
      <c r="K91" s="5"/>
      <c r="L91" s="5"/>
      <c r="M91" s="5"/>
      <c r="N91" s="5"/>
      <c r="O91" s="5"/>
      <c r="P91" s="5">
        <f t="shared" si="0"/>
        <v>300</v>
      </c>
      <c r="Q91" s="46">
        <v>79</v>
      </c>
      <c r="R91" s="7"/>
      <c r="S91" s="7"/>
    </row>
    <row r="92" spans="1:19" ht="12.75">
      <c r="A92" s="47">
        <v>85</v>
      </c>
      <c r="B92" s="28"/>
      <c r="C92" s="4" t="s">
        <v>218</v>
      </c>
      <c r="D92" s="21" t="s">
        <v>110</v>
      </c>
      <c r="E92" s="5"/>
      <c r="F92" s="5"/>
      <c r="G92" s="5"/>
      <c r="H92" s="5"/>
      <c r="I92" s="5"/>
      <c r="J92" s="5"/>
      <c r="K92" s="5"/>
      <c r="L92" s="5">
        <f>258+40</f>
        <v>298</v>
      </c>
      <c r="M92" s="5"/>
      <c r="N92" s="5"/>
      <c r="O92" s="5"/>
      <c r="P92" s="5">
        <f t="shared" si="0"/>
        <v>298</v>
      </c>
      <c r="Q92" s="46">
        <v>80</v>
      </c>
      <c r="R92" s="7"/>
      <c r="S92" s="7"/>
    </row>
    <row r="93" spans="1:19" ht="12.75">
      <c r="A93" s="47">
        <v>86</v>
      </c>
      <c r="B93" s="17"/>
      <c r="C93" s="9" t="s">
        <v>14</v>
      </c>
      <c r="D93" s="22"/>
      <c r="E93" s="5">
        <v>295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 t="shared" si="0"/>
        <v>295</v>
      </c>
      <c r="Q93" s="46">
        <v>81</v>
      </c>
      <c r="R93" s="7"/>
      <c r="S93" s="7"/>
    </row>
    <row r="94" spans="1:19" ht="12.75">
      <c r="A94" s="47">
        <v>87</v>
      </c>
      <c r="B94" s="28" t="s">
        <v>219</v>
      </c>
      <c r="C94" s="4" t="s">
        <v>220</v>
      </c>
      <c r="D94" s="21" t="s">
        <v>221</v>
      </c>
      <c r="E94" s="5"/>
      <c r="F94" s="5"/>
      <c r="G94" s="5"/>
      <c r="H94" s="5"/>
      <c r="I94" s="5"/>
      <c r="J94" s="5"/>
      <c r="K94" s="5"/>
      <c r="L94" s="5">
        <f>254+40</f>
        <v>294</v>
      </c>
      <c r="M94" s="5"/>
      <c r="N94" s="5"/>
      <c r="O94" s="5"/>
      <c r="P94" s="5">
        <f t="shared" si="0"/>
        <v>294</v>
      </c>
      <c r="Q94" s="46">
        <v>82</v>
      </c>
      <c r="R94" s="7"/>
      <c r="S94" s="7"/>
    </row>
    <row r="95" spans="1:19" s="27" customFormat="1" ht="12.75">
      <c r="A95" s="47">
        <v>88</v>
      </c>
      <c r="B95" s="28"/>
      <c r="C95" s="4" t="s">
        <v>252</v>
      </c>
      <c r="D95" s="21" t="s">
        <v>253</v>
      </c>
      <c r="E95" s="5"/>
      <c r="F95" s="5"/>
      <c r="G95" s="5"/>
      <c r="H95" s="5"/>
      <c r="I95" s="5"/>
      <c r="J95" s="5"/>
      <c r="K95" s="5"/>
      <c r="L95" s="5">
        <v>40</v>
      </c>
      <c r="M95" s="5">
        <f>198+40</f>
        <v>238</v>
      </c>
      <c r="N95" s="5"/>
      <c r="O95" s="5"/>
      <c r="P95" s="5">
        <f t="shared" si="0"/>
        <v>278</v>
      </c>
      <c r="Q95" s="54"/>
      <c r="R95" s="26"/>
      <c r="S95" s="26"/>
    </row>
    <row r="96" spans="1:19" ht="12.75">
      <c r="A96" s="47">
        <v>89</v>
      </c>
      <c r="B96" s="17"/>
      <c r="C96" s="4" t="s">
        <v>27</v>
      </c>
      <c r="D96" s="21" t="s">
        <v>193</v>
      </c>
      <c r="E96" s="5">
        <v>40</v>
      </c>
      <c r="F96" s="5"/>
      <c r="G96" s="5"/>
      <c r="H96" s="5"/>
      <c r="I96" s="5"/>
      <c r="J96" s="5"/>
      <c r="K96" s="5"/>
      <c r="L96" s="5">
        <f>196.5+40</f>
        <v>236.5</v>
      </c>
      <c r="M96" s="5"/>
      <c r="N96" s="5"/>
      <c r="O96" s="5"/>
      <c r="P96" s="5">
        <f t="shared" si="0"/>
        <v>276.5</v>
      </c>
      <c r="Q96" s="46">
        <v>83</v>
      </c>
      <c r="R96" s="7"/>
      <c r="S96" s="7"/>
    </row>
    <row r="97" spans="1:19" ht="12.75">
      <c r="A97" s="47">
        <v>90</v>
      </c>
      <c r="B97" s="17"/>
      <c r="C97" s="9" t="s">
        <v>13</v>
      </c>
      <c r="D97" s="22"/>
      <c r="E97" s="5">
        <v>270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0"/>
        <v>270</v>
      </c>
      <c r="Q97" s="46">
        <v>84</v>
      </c>
      <c r="R97" s="7"/>
      <c r="S97" s="7"/>
    </row>
    <row r="98" spans="1:19" ht="12.75">
      <c r="A98" s="47">
        <v>91</v>
      </c>
      <c r="B98" s="17"/>
      <c r="C98" s="9" t="s">
        <v>9</v>
      </c>
      <c r="D98" s="22"/>
      <c r="E98" s="5">
        <v>268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0"/>
        <v>268</v>
      </c>
      <c r="Q98" s="46">
        <v>85</v>
      </c>
      <c r="R98" s="7"/>
      <c r="S98" s="7"/>
    </row>
    <row r="99" spans="1:19" ht="12.75">
      <c r="A99" s="47">
        <v>92</v>
      </c>
      <c r="B99" s="28"/>
      <c r="C99" s="4" t="s">
        <v>222</v>
      </c>
      <c r="D99" s="21" t="s">
        <v>223</v>
      </c>
      <c r="E99" s="5"/>
      <c r="F99" s="5"/>
      <c r="G99" s="5"/>
      <c r="H99" s="5"/>
      <c r="I99" s="5"/>
      <c r="J99" s="5"/>
      <c r="K99" s="5"/>
      <c r="L99" s="5">
        <f>222+40</f>
        <v>262</v>
      </c>
      <c r="M99" s="5"/>
      <c r="N99" s="5"/>
      <c r="O99" s="5"/>
      <c r="P99" s="5">
        <f t="shared" si="0"/>
        <v>262</v>
      </c>
      <c r="Q99" s="46">
        <v>86</v>
      </c>
      <c r="R99" s="7"/>
      <c r="S99" s="7"/>
    </row>
    <row r="100" spans="1:19" ht="12.75">
      <c r="A100" s="47">
        <v>93</v>
      </c>
      <c r="B100" s="17"/>
      <c r="C100" s="4" t="s">
        <v>277</v>
      </c>
      <c r="D100" s="21" t="s">
        <v>66</v>
      </c>
      <c r="E100" s="5"/>
      <c r="F100" s="5"/>
      <c r="G100" s="5"/>
      <c r="H100" s="5"/>
      <c r="I100" s="5"/>
      <c r="J100" s="5"/>
      <c r="K100" s="48"/>
      <c r="L100" s="48"/>
      <c r="M100" s="48">
        <f>216+40</f>
        <v>256</v>
      </c>
      <c r="N100" s="48"/>
      <c r="O100" s="48"/>
      <c r="P100" s="5">
        <f t="shared" si="0"/>
        <v>256</v>
      </c>
      <c r="Q100" s="54"/>
      <c r="R100" s="7"/>
      <c r="S100" s="7"/>
    </row>
    <row r="101" spans="1:19" ht="12.75">
      <c r="A101" s="47">
        <v>94</v>
      </c>
      <c r="B101" s="17"/>
      <c r="C101" s="4" t="s">
        <v>278</v>
      </c>
      <c r="D101" s="21" t="s">
        <v>110</v>
      </c>
      <c r="E101" s="5"/>
      <c r="F101" s="5"/>
      <c r="G101" s="5"/>
      <c r="H101" s="5"/>
      <c r="I101" s="5"/>
      <c r="J101" s="5"/>
      <c r="K101" s="48"/>
      <c r="L101" s="48"/>
      <c r="M101" s="48">
        <f>210+40</f>
        <v>250</v>
      </c>
      <c r="N101" s="48"/>
      <c r="O101" s="48"/>
      <c r="P101" s="5">
        <f t="shared" si="0"/>
        <v>250</v>
      </c>
      <c r="Q101" s="54"/>
      <c r="R101" s="7"/>
      <c r="S101" s="7"/>
    </row>
    <row r="102" spans="1:19" ht="12.75">
      <c r="A102" s="47">
        <v>95</v>
      </c>
      <c r="B102" s="17"/>
      <c r="C102" s="4" t="s">
        <v>26</v>
      </c>
      <c r="D102" s="21"/>
      <c r="E102" s="5">
        <v>223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0"/>
        <v>223</v>
      </c>
      <c r="Q102" s="46">
        <v>87</v>
      </c>
      <c r="R102" s="7"/>
      <c r="S102" s="7"/>
    </row>
    <row r="103" spans="1:19" ht="12.75">
      <c r="A103" s="55">
        <v>96</v>
      </c>
      <c r="B103" s="17"/>
      <c r="C103" s="4" t="s">
        <v>194</v>
      </c>
      <c r="D103" s="21" t="s">
        <v>132</v>
      </c>
      <c r="E103" s="5"/>
      <c r="F103" s="5"/>
      <c r="G103" s="5"/>
      <c r="H103" s="5"/>
      <c r="I103" s="5">
        <v>220</v>
      </c>
      <c r="J103" s="5"/>
      <c r="K103" s="5"/>
      <c r="L103" s="5"/>
      <c r="M103" s="5"/>
      <c r="N103" s="5"/>
      <c r="O103" s="5"/>
      <c r="P103" s="5">
        <f t="shared" si="0"/>
        <v>220</v>
      </c>
      <c r="Q103" s="46">
        <v>88</v>
      </c>
      <c r="R103" s="7"/>
      <c r="S103" s="7"/>
    </row>
    <row r="104" spans="1:19" ht="12.75">
      <c r="A104" s="47">
        <v>97</v>
      </c>
      <c r="B104" s="17"/>
      <c r="C104" s="4" t="s">
        <v>133</v>
      </c>
      <c r="D104" s="21" t="s">
        <v>132</v>
      </c>
      <c r="E104" s="5"/>
      <c r="F104" s="5"/>
      <c r="G104" s="5"/>
      <c r="H104" s="5"/>
      <c r="I104" s="5">
        <v>217</v>
      </c>
      <c r="J104" s="5"/>
      <c r="K104" s="5"/>
      <c r="L104" s="5"/>
      <c r="M104" s="5"/>
      <c r="N104" s="5"/>
      <c r="O104" s="5"/>
      <c r="P104" s="5">
        <f t="shared" si="0"/>
        <v>217</v>
      </c>
      <c r="Q104" s="46">
        <v>89</v>
      </c>
      <c r="R104" s="7"/>
      <c r="S104" s="7"/>
    </row>
    <row r="105" spans="1:19" ht="12.75">
      <c r="A105" s="47">
        <v>98</v>
      </c>
      <c r="B105" s="28"/>
      <c r="C105" s="4" t="s">
        <v>224</v>
      </c>
      <c r="D105" s="21" t="s">
        <v>225</v>
      </c>
      <c r="E105" s="5"/>
      <c r="F105" s="5"/>
      <c r="G105" s="5"/>
      <c r="H105" s="5"/>
      <c r="I105" s="5"/>
      <c r="J105" s="5"/>
      <c r="K105" s="5"/>
      <c r="L105" s="5">
        <f>174+40</f>
        <v>214</v>
      </c>
      <c r="M105" s="5"/>
      <c r="N105" s="5"/>
      <c r="O105" s="5"/>
      <c r="P105" s="5">
        <f t="shared" si="0"/>
        <v>214</v>
      </c>
      <c r="Q105" s="46">
        <v>90</v>
      </c>
      <c r="R105" s="7"/>
      <c r="S105" s="7"/>
    </row>
    <row r="106" spans="1:19" ht="12.75">
      <c r="A106" s="47">
        <v>99</v>
      </c>
      <c r="B106" s="17"/>
      <c r="C106" s="4" t="s">
        <v>36</v>
      </c>
      <c r="D106" s="21"/>
      <c r="E106" s="5">
        <v>202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f t="shared" si="0"/>
        <v>202</v>
      </c>
      <c r="Q106" s="46">
        <v>91</v>
      </c>
      <c r="R106" s="7"/>
      <c r="S106" s="7"/>
    </row>
    <row r="107" spans="1:19" ht="12.75">
      <c r="A107" s="47">
        <v>100</v>
      </c>
      <c r="B107" s="17"/>
      <c r="C107" s="4" t="s">
        <v>135</v>
      </c>
      <c r="D107" s="21" t="s">
        <v>132</v>
      </c>
      <c r="E107" s="5"/>
      <c r="F107" s="5"/>
      <c r="G107" s="5"/>
      <c r="H107" s="5"/>
      <c r="I107" s="5">
        <v>202</v>
      </c>
      <c r="J107" s="5"/>
      <c r="K107" s="5"/>
      <c r="L107" s="5"/>
      <c r="M107" s="5"/>
      <c r="N107" s="5"/>
      <c r="O107" s="5"/>
      <c r="P107" s="5">
        <f t="shared" si="0"/>
        <v>202</v>
      </c>
      <c r="Q107" s="46">
        <v>92</v>
      </c>
      <c r="R107" s="7"/>
      <c r="S107" s="7"/>
    </row>
    <row r="108" spans="1:19" ht="12.75">
      <c r="A108" s="47">
        <v>101</v>
      </c>
      <c r="B108" s="17"/>
      <c r="C108" s="9" t="s">
        <v>29</v>
      </c>
      <c r="D108" s="22"/>
      <c r="E108" s="5">
        <v>196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f t="shared" si="0"/>
        <v>196</v>
      </c>
      <c r="Q108" s="46">
        <v>93</v>
      </c>
      <c r="R108" s="7"/>
      <c r="S108" s="7"/>
    </row>
    <row r="109" spans="1:19" ht="12.75">
      <c r="A109" s="47">
        <v>102</v>
      </c>
      <c r="B109" s="17"/>
      <c r="C109" s="4" t="s">
        <v>134</v>
      </c>
      <c r="D109" s="21" t="s">
        <v>132</v>
      </c>
      <c r="E109" s="5"/>
      <c r="F109" s="5"/>
      <c r="G109" s="5"/>
      <c r="H109" s="5"/>
      <c r="I109" s="5">
        <v>196</v>
      </c>
      <c r="J109" s="5"/>
      <c r="K109" s="5"/>
      <c r="L109" s="5"/>
      <c r="M109" s="5"/>
      <c r="N109" s="5"/>
      <c r="O109" s="5"/>
      <c r="P109" s="5">
        <f t="shared" si="0"/>
        <v>196</v>
      </c>
      <c r="Q109" s="46">
        <v>94</v>
      </c>
      <c r="R109" s="7"/>
      <c r="S109" s="7"/>
    </row>
    <row r="110" spans="1:19" ht="12.75">
      <c r="A110" s="47">
        <v>103</v>
      </c>
      <c r="B110" s="17"/>
      <c r="C110" s="4" t="s">
        <v>185</v>
      </c>
      <c r="D110" s="21" t="s">
        <v>70</v>
      </c>
      <c r="E110" s="5"/>
      <c r="F110" s="5"/>
      <c r="G110" s="5"/>
      <c r="H110" s="5"/>
      <c r="I110" s="5"/>
      <c r="J110" s="5"/>
      <c r="K110" s="5">
        <v>193</v>
      </c>
      <c r="L110" s="5"/>
      <c r="M110" s="5"/>
      <c r="N110" s="5"/>
      <c r="O110" s="5"/>
      <c r="P110" s="5">
        <f t="shared" si="0"/>
        <v>193</v>
      </c>
      <c r="Q110" s="46">
        <v>95</v>
      </c>
      <c r="R110" s="7"/>
      <c r="S110" s="7"/>
    </row>
    <row r="111" spans="1:19" ht="12.75">
      <c r="A111" s="47">
        <v>104</v>
      </c>
      <c r="B111" s="17"/>
      <c r="C111" s="4" t="s">
        <v>39</v>
      </c>
      <c r="D111" s="21"/>
      <c r="E111" s="5">
        <v>190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>
        <f t="shared" si="0"/>
        <v>190</v>
      </c>
      <c r="Q111" s="46">
        <v>96</v>
      </c>
      <c r="R111" s="7"/>
      <c r="S111" s="7"/>
    </row>
    <row r="112" spans="1:19" ht="12.75">
      <c r="A112" s="47">
        <v>105</v>
      </c>
      <c r="B112" s="17"/>
      <c r="C112" s="4" t="s">
        <v>42</v>
      </c>
      <c r="D112" s="21" t="s">
        <v>68</v>
      </c>
      <c r="E112" s="5">
        <v>187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>
        <f t="shared" si="0"/>
        <v>187</v>
      </c>
      <c r="Q112" s="46">
        <v>97</v>
      </c>
      <c r="R112" s="7"/>
      <c r="S112" s="7"/>
    </row>
    <row r="113" spans="1:19" ht="12.75">
      <c r="A113" s="47">
        <v>106</v>
      </c>
      <c r="B113" s="17"/>
      <c r="C113" s="4" t="s">
        <v>45</v>
      </c>
      <c r="D113" s="21" t="s">
        <v>137</v>
      </c>
      <c r="E113" s="5"/>
      <c r="F113" s="5">
        <v>40</v>
      </c>
      <c r="G113" s="5"/>
      <c r="H113" s="5"/>
      <c r="I113" s="5">
        <v>40</v>
      </c>
      <c r="J113" s="5"/>
      <c r="K113" s="5"/>
      <c r="L113" s="5">
        <f>63+40</f>
        <v>103</v>
      </c>
      <c r="M113" s="5"/>
      <c r="N113" s="5"/>
      <c r="O113" s="5"/>
      <c r="P113" s="5">
        <f t="shared" si="0"/>
        <v>183</v>
      </c>
      <c r="Q113" s="46">
        <v>98</v>
      </c>
      <c r="R113" s="7"/>
      <c r="S113" s="7"/>
    </row>
    <row r="114" spans="1:19" ht="12.75">
      <c r="A114" s="47">
        <v>107</v>
      </c>
      <c r="B114" s="17"/>
      <c r="C114" s="4" t="s">
        <v>98</v>
      </c>
      <c r="D114" s="21" t="s">
        <v>66</v>
      </c>
      <c r="E114" s="5"/>
      <c r="F114" s="5"/>
      <c r="G114" s="5">
        <f>122+40</f>
        <v>162</v>
      </c>
      <c r="H114" s="5"/>
      <c r="I114" s="5"/>
      <c r="J114" s="5"/>
      <c r="K114" s="5"/>
      <c r="L114" s="5"/>
      <c r="M114" s="5"/>
      <c r="N114" s="5"/>
      <c r="O114" s="5"/>
      <c r="P114" s="5">
        <f t="shared" si="0"/>
        <v>162</v>
      </c>
      <c r="Q114" s="46">
        <v>99</v>
      </c>
      <c r="R114" s="7"/>
      <c r="S114" s="7"/>
    </row>
    <row r="115" spans="1:19" ht="12.75">
      <c r="A115" s="47">
        <v>108</v>
      </c>
      <c r="B115" s="17"/>
      <c r="C115" s="4" t="s">
        <v>115</v>
      </c>
      <c r="D115" s="21" t="s">
        <v>113</v>
      </c>
      <c r="E115" s="5"/>
      <c r="F115" s="5"/>
      <c r="G115" s="5"/>
      <c r="H115" s="5">
        <v>120</v>
      </c>
      <c r="I115" s="5"/>
      <c r="J115" s="5">
        <v>40</v>
      </c>
      <c r="K115" s="5"/>
      <c r="L115" s="5"/>
      <c r="M115" s="5"/>
      <c r="N115" s="5"/>
      <c r="O115" s="5"/>
      <c r="P115" s="5">
        <f t="shared" si="0"/>
        <v>160</v>
      </c>
      <c r="Q115" s="46">
        <v>100</v>
      </c>
      <c r="R115" s="7"/>
      <c r="S115" s="7"/>
    </row>
    <row r="116" spans="1:19" ht="12.75">
      <c r="A116" s="47">
        <v>109</v>
      </c>
      <c r="B116" s="28" t="s">
        <v>226</v>
      </c>
      <c r="C116" s="4" t="s">
        <v>227</v>
      </c>
      <c r="D116" s="21" t="s">
        <v>110</v>
      </c>
      <c r="E116" s="5"/>
      <c r="F116" s="5"/>
      <c r="G116" s="5"/>
      <c r="H116" s="5"/>
      <c r="I116" s="5"/>
      <c r="J116" s="5"/>
      <c r="K116" s="5"/>
      <c r="L116" s="5">
        <f>112+40</f>
        <v>152</v>
      </c>
      <c r="M116" s="5"/>
      <c r="N116" s="5"/>
      <c r="O116" s="5"/>
      <c r="P116" s="5">
        <f t="shared" si="0"/>
        <v>152</v>
      </c>
      <c r="Q116" s="46">
        <v>101</v>
      </c>
      <c r="R116" s="7"/>
      <c r="S116" s="7"/>
    </row>
    <row r="117" spans="1:19" ht="12.75">
      <c r="A117" s="47">
        <v>110</v>
      </c>
      <c r="B117" s="17"/>
      <c r="C117" s="4" t="s">
        <v>279</v>
      </c>
      <c r="D117" s="21" t="s">
        <v>66</v>
      </c>
      <c r="E117" s="5"/>
      <c r="F117" s="5"/>
      <c r="G117" s="5"/>
      <c r="H117" s="5"/>
      <c r="I117" s="5"/>
      <c r="J117" s="5"/>
      <c r="K117" s="48"/>
      <c r="L117" s="48"/>
      <c r="M117" s="48">
        <f>83+40</f>
        <v>123</v>
      </c>
      <c r="N117" s="48"/>
      <c r="O117" s="48"/>
      <c r="P117" s="5">
        <f t="shared" si="0"/>
        <v>123</v>
      </c>
      <c r="Q117" s="54"/>
      <c r="R117" s="7"/>
      <c r="S117" s="7"/>
    </row>
    <row r="118" spans="1:19" ht="12.75">
      <c r="A118" s="46">
        <v>111</v>
      </c>
      <c r="B118" s="17"/>
      <c r="C118" s="4" t="s">
        <v>49</v>
      </c>
      <c r="D118" s="21" t="s">
        <v>70</v>
      </c>
      <c r="E118" s="5"/>
      <c r="F118" s="5">
        <v>40</v>
      </c>
      <c r="G118" s="5"/>
      <c r="H118" s="5"/>
      <c r="I118" s="5"/>
      <c r="J118" s="5">
        <v>40</v>
      </c>
      <c r="K118" s="5"/>
      <c r="L118" s="5">
        <v>40</v>
      </c>
      <c r="M118" s="5"/>
      <c r="N118" s="5"/>
      <c r="O118" s="5"/>
      <c r="P118" s="5">
        <f t="shared" si="0"/>
        <v>120</v>
      </c>
      <c r="Q118" s="53">
        <v>102</v>
      </c>
      <c r="R118" s="7"/>
      <c r="S118" s="7"/>
    </row>
    <row r="119" spans="1:19" ht="12.75">
      <c r="A119" s="46">
        <v>112</v>
      </c>
      <c r="B119" s="17"/>
      <c r="C119" s="9" t="s">
        <v>33</v>
      </c>
      <c r="D119" s="22"/>
      <c r="E119" s="5">
        <v>120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>
        <f t="shared" si="0"/>
        <v>120</v>
      </c>
      <c r="Q119" s="53">
        <v>103</v>
      </c>
      <c r="R119" s="7"/>
      <c r="S119" s="7"/>
    </row>
    <row r="120" spans="1:19" ht="12.75">
      <c r="A120" s="46">
        <v>113</v>
      </c>
      <c r="B120" s="17" t="s">
        <v>99</v>
      </c>
      <c r="C120" s="4" t="s">
        <v>100</v>
      </c>
      <c r="D120" s="21" t="s">
        <v>83</v>
      </c>
      <c r="E120" s="5"/>
      <c r="F120" s="5"/>
      <c r="G120" s="5">
        <f>72+40</f>
        <v>112</v>
      </c>
      <c r="H120" s="5"/>
      <c r="I120" s="5"/>
      <c r="J120" s="5"/>
      <c r="K120" s="5"/>
      <c r="L120" s="5"/>
      <c r="M120" s="5"/>
      <c r="N120" s="5"/>
      <c r="O120" s="5"/>
      <c r="P120" s="5">
        <f t="shared" si="0"/>
        <v>112</v>
      </c>
      <c r="Q120" s="53">
        <v>104</v>
      </c>
      <c r="R120" s="7"/>
      <c r="S120" s="7"/>
    </row>
    <row r="121" spans="1:19" ht="12.75">
      <c r="A121" s="46">
        <v>114</v>
      </c>
      <c r="B121" s="17"/>
      <c r="C121" s="4" t="s">
        <v>46</v>
      </c>
      <c r="D121" s="21"/>
      <c r="E121" s="5"/>
      <c r="F121" s="5">
        <v>104</v>
      </c>
      <c r="G121" s="5"/>
      <c r="H121" s="5"/>
      <c r="I121" s="5"/>
      <c r="J121" s="5"/>
      <c r="K121" s="5"/>
      <c r="L121" s="5"/>
      <c r="M121" s="5"/>
      <c r="N121" s="5"/>
      <c r="O121" s="5"/>
      <c r="P121" s="5">
        <f t="shared" si="0"/>
        <v>104</v>
      </c>
      <c r="Q121" s="53">
        <v>105</v>
      </c>
      <c r="R121" s="7"/>
      <c r="S121" s="7"/>
    </row>
    <row r="122" spans="1:19" ht="12.75">
      <c r="A122" s="46">
        <v>115</v>
      </c>
      <c r="B122" s="17"/>
      <c r="C122" s="4" t="s">
        <v>103</v>
      </c>
      <c r="D122" s="21" t="s">
        <v>83</v>
      </c>
      <c r="E122" s="5"/>
      <c r="F122" s="5"/>
      <c r="G122" s="5">
        <f>62+40</f>
        <v>102</v>
      </c>
      <c r="H122" s="5"/>
      <c r="I122" s="5"/>
      <c r="J122" s="5"/>
      <c r="K122" s="5"/>
      <c r="L122" s="5"/>
      <c r="M122" s="5"/>
      <c r="N122" s="5"/>
      <c r="O122" s="5"/>
      <c r="P122" s="5">
        <f t="shared" si="0"/>
        <v>102</v>
      </c>
      <c r="Q122" s="53">
        <v>106</v>
      </c>
      <c r="R122" s="7"/>
      <c r="S122" s="7"/>
    </row>
    <row r="123" spans="1:19" ht="12.75">
      <c r="A123" s="46">
        <v>116</v>
      </c>
      <c r="B123" s="17"/>
      <c r="C123" s="4" t="s">
        <v>138</v>
      </c>
      <c r="D123" s="21" t="s">
        <v>66</v>
      </c>
      <c r="E123" s="5"/>
      <c r="F123" s="5"/>
      <c r="G123" s="5"/>
      <c r="H123" s="5"/>
      <c r="I123" s="5">
        <v>98</v>
      </c>
      <c r="J123" s="5"/>
      <c r="K123" s="5"/>
      <c r="L123" s="5"/>
      <c r="M123" s="5"/>
      <c r="N123" s="5"/>
      <c r="O123" s="5"/>
      <c r="P123" s="5">
        <f t="shared" si="0"/>
        <v>98</v>
      </c>
      <c r="Q123" s="53">
        <v>107</v>
      </c>
      <c r="R123" s="7"/>
      <c r="S123" s="7"/>
    </row>
    <row r="124" spans="1:19" ht="12.75">
      <c r="A124" s="46">
        <v>117</v>
      </c>
      <c r="B124" s="28"/>
      <c r="C124" s="4" t="s">
        <v>232</v>
      </c>
      <c r="D124" s="21" t="s">
        <v>231</v>
      </c>
      <c r="E124" s="5"/>
      <c r="F124" s="5"/>
      <c r="G124" s="5"/>
      <c r="H124" s="5"/>
      <c r="I124" s="5"/>
      <c r="J124" s="5"/>
      <c r="K124" s="5"/>
      <c r="L124" s="5">
        <f>52+40</f>
        <v>92</v>
      </c>
      <c r="M124" s="5"/>
      <c r="N124" s="5"/>
      <c r="O124" s="5"/>
      <c r="P124" s="5">
        <f t="shared" si="0"/>
        <v>92</v>
      </c>
      <c r="Q124" s="53">
        <v>109</v>
      </c>
      <c r="R124" s="7"/>
      <c r="S124" s="7"/>
    </row>
    <row r="125" spans="1:19" ht="12.75">
      <c r="A125" s="46">
        <v>118</v>
      </c>
      <c r="B125" s="17"/>
      <c r="C125" s="4" t="s">
        <v>186</v>
      </c>
      <c r="D125" s="21" t="s">
        <v>122</v>
      </c>
      <c r="E125" s="5"/>
      <c r="F125" s="5"/>
      <c r="G125" s="5"/>
      <c r="H125" s="5"/>
      <c r="I125" s="5"/>
      <c r="J125" s="5"/>
      <c r="K125" s="5">
        <v>92</v>
      </c>
      <c r="L125" s="5"/>
      <c r="M125" s="5"/>
      <c r="N125" s="5"/>
      <c r="O125" s="5"/>
      <c r="P125" s="5">
        <f t="shared" si="0"/>
        <v>92</v>
      </c>
      <c r="Q125" s="53">
        <v>110</v>
      </c>
      <c r="R125" s="7"/>
      <c r="S125" s="7"/>
    </row>
    <row r="126" spans="1:19" ht="12.75">
      <c r="A126" s="46">
        <v>119</v>
      </c>
      <c r="B126" s="51" t="s">
        <v>280</v>
      </c>
      <c r="C126" s="4" t="s">
        <v>281</v>
      </c>
      <c r="D126" s="21" t="s">
        <v>117</v>
      </c>
      <c r="E126" s="5"/>
      <c r="F126" s="5"/>
      <c r="G126" s="52"/>
      <c r="H126" s="52"/>
      <c r="I126" s="52"/>
      <c r="J126" s="52"/>
      <c r="K126" s="48"/>
      <c r="L126" s="48"/>
      <c r="M126" s="48">
        <f>50+40</f>
        <v>90</v>
      </c>
      <c r="N126" s="48"/>
      <c r="O126" s="48"/>
      <c r="P126" s="5">
        <f t="shared" si="0"/>
        <v>90</v>
      </c>
      <c r="Q126" s="5"/>
      <c r="R126" s="7"/>
      <c r="S126" s="7"/>
    </row>
    <row r="127" spans="1:19" ht="12.75">
      <c r="A127" s="46"/>
      <c r="B127" s="17"/>
      <c r="C127" s="4" t="s">
        <v>51</v>
      </c>
      <c r="D127" s="21" t="s">
        <v>70</v>
      </c>
      <c r="E127" s="5"/>
      <c r="F127" s="5">
        <v>40</v>
      </c>
      <c r="G127" s="5"/>
      <c r="H127" s="5"/>
      <c r="I127" s="5"/>
      <c r="J127" s="5">
        <v>40</v>
      </c>
      <c r="K127" s="5"/>
      <c r="L127" s="5"/>
      <c r="M127" s="5"/>
      <c r="N127" s="5"/>
      <c r="O127" s="5"/>
      <c r="P127" s="5">
        <f t="shared" si="0"/>
        <v>80</v>
      </c>
      <c r="Q127" s="5"/>
      <c r="R127" s="7"/>
      <c r="S127" s="7"/>
    </row>
    <row r="128" spans="1:19" ht="12.75">
      <c r="A128" s="46"/>
      <c r="B128" s="51"/>
      <c r="C128" s="4" t="s">
        <v>282</v>
      </c>
      <c r="D128" s="21" t="s">
        <v>66</v>
      </c>
      <c r="E128" s="5"/>
      <c r="F128" s="5"/>
      <c r="G128" s="52"/>
      <c r="H128" s="52"/>
      <c r="I128" s="52"/>
      <c r="J128" s="52"/>
      <c r="K128" s="48"/>
      <c r="L128" s="48"/>
      <c r="M128" s="48">
        <v>40</v>
      </c>
      <c r="N128" s="48"/>
      <c r="O128" s="48"/>
      <c r="P128" s="5">
        <f>SUM(E128:O128)</f>
        <v>40</v>
      </c>
      <c r="Q128" s="5"/>
      <c r="R128" s="7"/>
      <c r="S128" s="7"/>
    </row>
    <row r="129" spans="1:19" ht="12.75">
      <c r="A129" s="46"/>
      <c r="B129" s="28"/>
      <c r="C129" s="4" t="s">
        <v>233</v>
      </c>
      <c r="D129" s="21" t="s">
        <v>97</v>
      </c>
      <c r="E129" s="5"/>
      <c r="F129" s="5"/>
      <c r="G129" s="5"/>
      <c r="H129" s="5"/>
      <c r="I129" s="5"/>
      <c r="J129" s="5"/>
      <c r="K129" s="5"/>
      <c r="L129" s="5">
        <v>40</v>
      </c>
      <c r="M129" s="5"/>
      <c r="N129" s="5"/>
      <c r="O129" s="5"/>
      <c r="P129" s="5">
        <f t="shared" si="0"/>
        <v>40</v>
      </c>
      <c r="Q129" s="5"/>
      <c r="R129" s="7"/>
      <c r="S129" s="7"/>
    </row>
    <row r="130" spans="1:19" ht="12.75">
      <c r="A130" s="46"/>
      <c r="B130" s="28"/>
      <c r="C130" s="4" t="s">
        <v>236</v>
      </c>
      <c r="D130" s="21" t="s">
        <v>237</v>
      </c>
      <c r="E130" s="5"/>
      <c r="F130" s="5"/>
      <c r="G130" s="5"/>
      <c r="H130" s="5"/>
      <c r="I130" s="5"/>
      <c r="J130" s="5"/>
      <c r="K130" s="5"/>
      <c r="L130" s="5">
        <v>40</v>
      </c>
      <c r="M130" s="5"/>
      <c r="N130" s="5"/>
      <c r="O130" s="5"/>
      <c r="P130" s="5">
        <f t="shared" si="0"/>
        <v>40</v>
      </c>
      <c r="Q130" s="5"/>
      <c r="R130" s="7"/>
      <c r="S130" s="7"/>
    </row>
    <row r="131" spans="1:19" ht="12.75">
      <c r="A131" s="46"/>
      <c r="B131" s="28" t="s">
        <v>243</v>
      </c>
      <c r="C131" s="4" t="s">
        <v>238</v>
      </c>
      <c r="D131" s="21" t="s">
        <v>110</v>
      </c>
      <c r="E131" s="5"/>
      <c r="F131" s="5"/>
      <c r="G131" s="5"/>
      <c r="H131" s="5"/>
      <c r="I131" s="5"/>
      <c r="J131" s="5"/>
      <c r="K131" s="5"/>
      <c r="L131" s="5">
        <v>40</v>
      </c>
      <c r="M131" s="5"/>
      <c r="N131" s="5"/>
      <c r="O131" s="5"/>
      <c r="P131" s="5">
        <f t="shared" si="0"/>
        <v>40</v>
      </c>
      <c r="Q131" s="5"/>
      <c r="R131" s="7"/>
      <c r="S131" s="7"/>
    </row>
    <row r="132" spans="1:19" ht="12.75">
      <c r="A132" s="46"/>
      <c r="B132" s="28" t="s">
        <v>244</v>
      </c>
      <c r="C132" s="4" t="s">
        <v>239</v>
      </c>
      <c r="D132" s="21" t="s">
        <v>110</v>
      </c>
      <c r="E132" s="5"/>
      <c r="F132" s="5"/>
      <c r="G132" s="5"/>
      <c r="H132" s="5"/>
      <c r="I132" s="5"/>
      <c r="J132" s="5"/>
      <c r="K132" s="5"/>
      <c r="L132" s="5">
        <v>40</v>
      </c>
      <c r="M132" s="5"/>
      <c r="N132" s="5"/>
      <c r="O132" s="5"/>
      <c r="P132" s="5">
        <f t="shared" si="0"/>
        <v>40</v>
      </c>
      <c r="Q132" s="5"/>
      <c r="R132" s="7"/>
      <c r="S132" s="7"/>
    </row>
    <row r="133" spans="1:19" ht="12.75">
      <c r="A133" s="46"/>
      <c r="B133" s="28" t="s">
        <v>244</v>
      </c>
      <c r="C133" s="4" t="s">
        <v>240</v>
      </c>
      <c r="D133" s="21" t="s">
        <v>110</v>
      </c>
      <c r="E133" s="5"/>
      <c r="F133" s="5"/>
      <c r="G133" s="5"/>
      <c r="H133" s="5"/>
      <c r="I133" s="5"/>
      <c r="J133" s="5"/>
      <c r="K133" s="5"/>
      <c r="L133" s="5">
        <v>40</v>
      </c>
      <c r="M133" s="5"/>
      <c r="N133" s="5"/>
      <c r="O133" s="5"/>
      <c r="P133" s="5">
        <f t="shared" si="0"/>
        <v>40</v>
      </c>
      <c r="Q133" s="5"/>
      <c r="R133" s="7"/>
      <c r="S133" s="7"/>
    </row>
    <row r="134" spans="1:19" ht="12.75">
      <c r="A134" s="46"/>
      <c r="B134" s="28"/>
      <c r="C134" s="4" t="s">
        <v>241</v>
      </c>
      <c r="D134" s="21" t="s">
        <v>214</v>
      </c>
      <c r="E134" s="5"/>
      <c r="F134" s="5"/>
      <c r="G134" s="5"/>
      <c r="H134" s="5"/>
      <c r="I134" s="5"/>
      <c r="J134" s="5"/>
      <c r="K134" s="5"/>
      <c r="L134" s="5">
        <v>40</v>
      </c>
      <c r="M134" s="5"/>
      <c r="N134" s="5"/>
      <c r="O134" s="5"/>
      <c r="P134" s="5">
        <f t="shared" si="0"/>
        <v>40</v>
      </c>
      <c r="Q134" s="5"/>
      <c r="R134" s="7"/>
      <c r="S134" s="7"/>
    </row>
    <row r="135" spans="1:19" ht="12.75">
      <c r="A135" s="46"/>
      <c r="B135" s="28"/>
      <c r="C135" s="4" t="s">
        <v>234</v>
      </c>
      <c r="D135" s="21" t="s">
        <v>235</v>
      </c>
      <c r="E135" s="5"/>
      <c r="F135" s="5"/>
      <c r="G135" s="5"/>
      <c r="H135" s="5"/>
      <c r="I135" s="5"/>
      <c r="J135" s="5"/>
      <c r="K135" s="5"/>
      <c r="L135" s="5">
        <v>40</v>
      </c>
      <c r="M135" s="5"/>
      <c r="N135" s="5"/>
      <c r="O135" s="5"/>
      <c r="P135" s="5">
        <f t="shared" si="0"/>
        <v>40</v>
      </c>
      <c r="Q135" s="5"/>
      <c r="R135" s="7"/>
      <c r="S135" s="7"/>
    </row>
    <row r="136" spans="1:19" ht="12.75">
      <c r="A136" s="46"/>
      <c r="B136" s="28"/>
      <c r="C136" s="4" t="s">
        <v>242</v>
      </c>
      <c r="D136" s="21" t="s">
        <v>110</v>
      </c>
      <c r="E136" s="5"/>
      <c r="F136" s="5"/>
      <c r="G136" s="5"/>
      <c r="H136" s="5"/>
      <c r="I136" s="5"/>
      <c r="J136" s="5"/>
      <c r="K136" s="5"/>
      <c r="L136" s="5">
        <v>40</v>
      </c>
      <c r="M136" s="5"/>
      <c r="N136" s="5"/>
      <c r="O136" s="5"/>
      <c r="P136" s="5">
        <f t="shared" si="0"/>
        <v>40</v>
      </c>
      <c r="Q136" s="5"/>
      <c r="R136" s="7"/>
      <c r="S136" s="7"/>
    </row>
    <row r="137" spans="1:19" ht="12.75">
      <c r="A137" s="46"/>
      <c r="B137" s="28" t="s">
        <v>245</v>
      </c>
      <c r="C137" s="4" t="s">
        <v>246</v>
      </c>
      <c r="D137" s="21" t="s">
        <v>110</v>
      </c>
      <c r="E137" s="5"/>
      <c r="F137" s="5"/>
      <c r="G137" s="5"/>
      <c r="H137" s="5"/>
      <c r="I137" s="5"/>
      <c r="J137" s="5"/>
      <c r="K137" s="5"/>
      <c r="L137" s="5">
        <v>40</v>
      </c>
      <c r="M137" s="5"/>
      <c r="N137" s="5"/>
      <c r="O137" s="5"/>
      <c r="P137" s="5">
        <f t="shared" si="0"/>
        <v>40</v>
      </c>
      <c r="Q137" s="5"/>
      <c r="R137" s="7"/>
      <c r="S137" s="7"/>
    </row>
    <row r="138" spans="1:19" ht="12.75">
      <c r="A138" s="46"/>
      <c r="B138" s="28"/>
      <c r="C138" s="4" t="s">
        <v>247</v>
      </c>
      <c r="D138" s="21" t="s">
        <v>223</v>
      </c>
      <c r="E138" s="5"/>
      <c r="F138" s="5"/>
      <c r="G138" s="5"/>
      <c r="H138" s="5"/>
      <c r="I138" s="5"/>
      <c r="J138" s="5"/>
      <c r="K138" s="5"/>
      <c r="L138" s="5">
        <v>40</v>
      </c>
      <c r="M138" s="5"/>
      <c r="N138" s="5"/>
      <c r="O138" s="5"/>
      <c r="P138" s="5">
        <f t="shared" si="0"/>
        <v>40</v>
      </c>
      <c r="Q138" s="5"/>
      <c r="R138" s="7"/>
      <c r="S138" s="7"/>
    </row>
    <row r="139" spans="1:19" ht="12.75">
      <c r="A139" s="46"/>
      <c r="B139" s="28"/>
      <c r="C139" s="4" t="s">
        <v>248</v>
      </c>
      <c r="D139" s="21" t="s">
        <v>70</v>
      </c>
      <c r="E139" s="5"/>
      <c r="F139" s="5"/>
      <c r="G139" s="5"/>
      <c r="H139" s="5"/>
      <c r="I139" s="5"/>
      <c r="J139" s="5"/>
      <c r="K139" s="5"/>
      <c r="L139" s="5">
        <v>40</v>
      </c>
      <c r="M139" s="5"/>
      <c r="N139" s="5"/>
      <c r="O139" s="5"/>
      <c r="P139" s="5">
        <f t="shared" si="0"/>
        <v>40</v>
      </c>
      <c r="Q139" s="5"/>
      <c r="R139" s="7"/>
      <c r="S139" s="7"/>
    </row>
    <row r="140" spans="1:19" ht="12.75">
      <c r="A140" s="46"/>
      <c r="B140" s="28"/>
      <c r="C140" s="4" t="s">
        <v>249</v>
      </c>
      <c r="D140" s="21" t="s">
        <v>70</v>
      </c>
      <c r="E140" s="5"/>
      <c r="F140" s="5"/>
      <c r="G140" s="5"/>
      <c r="H140" s="5"/>
      <c r="I140" s="5"/>
      <c r="J140" s="5"/>
      <c r="K140" s="5"/>
      <c r="L140" s="5">
        <v>40</v>
      </c>
      <c r="M140" s="5"/>
      <c r="N140" s="5"/>
      <c r="O140" s="5"/>
      <c r="P140" s="5">
        <f t="shared" si="0"/>
        <v>40</v>
      </c>
      <c r="Q140" s="5"/>
      <c r="R140" s="7"/>
      <c r="S140" s="7"/>
    </row>
    <row r="141" spans="1:19" ht="12.75">
      <c r="A141" s="46"/>
      <c r="B141" s="28"/>
      <c r="C141" s="4" t="s">
        <v>250</v>
      </c>
      <c r="D141" s="21" t="s">
        <v>251</v>
      </c>
      <c r="E141" s="5"/>
      <c r="F141" s="5"/>
      <c r="G141" s="5"/>
      <c r="H141" s="5"/>
      <c r="I141" s="5"/>
      <c r="J141" s="5"/>
      <c r="K141" s="5"/>
      <c r="L141" s="5">
        <v>40</v>
      </c>
      <c r="M141" s="5"/>
      <c r="N141" s="5"/>
      <c r="O141" s="5"/>
      <c r="P141" s="5">
        <f t="shared" si="0"/>
        <v>40</v>
      </c>
      <c r="Q141" s="5"/>
      <c r="R141" s="7"/>
      <c r="S141" s="7"/>
    </row>
    <row r="142" spans="1:19" ht="12.75">
      <c r="A142" s="46"/>
      <c r="B142" s="28"/>
      <c r="C142" s="4" t="s">
        <v>254</v>
      </c>
      <c r="D142" s="21" t="s">
        <v>70</v>
      </c>
      <c r="E142" s="5"/>
      <c r="F142" s="5"/>
      <c r="G142" s="5"/>
      <c r="H142" s="5"/>
      <c r="I142" s="5"/>
      <c r="J142" s="5"/>
      <c r="K142" s="5"/>
      <c r="L142" s="5">
        <v>40</v>
      </c>
      <c r="M142" s="5"/>
      <c r="N142" s="5"/>
      <c r="O142" s="5"/>
      <c r="P142" s="5">
        <f t="shared" si="0"/>
        <v>40</v>
      </c>
      <c r="Q142" s="5"/>
      <c r="R142" s="7"/>
      <c r="S142" s="7"/>
    </row>
    <row r="143" spans="1:19" ht="12.75">
      <c r="A143" s="46"/>
      <c r="B143" s="28"/>
      <c r="C143" s="4" t="s">
        <v>255</v>
      </c>
      <c r="D143" s="21" t="s">
        <v>149</v>
      </c>
      <c r="E143" s="5"/>
      <c r="F143" s="5"/>
      <c r="G143" s="5"/>
      <c r="H143" s="5"/>
      <c r="I143" s="5"/>
      <c r="J143" s="5"/>
      <c r="K143" s="5"/>
      <c r="L143" s="5">
        <v>40</v>
      </c>
      <c r="M143" s="5"/>
      <c r="N143" s="5"/>
      <c r="O143" s="5"/>
      <c r="P143" s="5">
        <f t="shared" si="0"/>
        <v>40</v>
      </c>
      <c r="Q143" s="5"/>
      <c r="R143" s="7"/>
      <c r="S143" s="7"/>
    </row>
    <row r="144" spans="1:19" ht="12.75">
      <c r="A144" s="46"/>
      <c r="B144" s="28"/>
      <c r="C144" s="4" t="s">
        <v>256</v>
      </c>
      <c r="D144" s="21" t="s">
        <v>70</v>
      </c>
      <c r="E144" s="5"/>
      <c r="F144" s="5"/>
      <c r="G144" s="5"/>
      <c r="H144" s="5"/>
      <c r="I144" s="5"/>
      <c r="J144" s="5"/>
      <c r="K144" s="5"/>
      <c r="L144" s="5">
        <v>40</v>
      </c>
      <c r="M144" s="5"/>
      <c r="N144" s="5"/>
      <c r="O144" s="5"/>
      <c r="P144" s="5">
        <f t="shared" si="0"/>
        <v>40</v>
      </c>
      <c r="Q144" s="5"/>
      <c r="R144" s="7"/>
      <c r="S144" s="7"/>
    </row>
    <row r="145" spans="1:19" ht="12.75">
      <c r="A145" s="46"/>
      <c r="B145" s="28"/>
      <c r="C145" s="4" t="s">
        <v>257</v>
      </c>
      <c r="D145" s="21" t="s">
        <v>258</v>
      </c>
      <c r="E145" s="5"/>
      <c r="F145" s="5"/>
      <c r="G145" s="5"/>
      <c r="H145" s="5"/>
      <c r="I145" s="5"/>
      <c r="J145" s="5"/>
      <c r="K145" s="5"/>
      <c r="L145" s="5">
        <v>40</v>
      </c>
      <c r="M145" s="5"/>
      <c r="N145" s="5"/>
      <c r="O145" s="5"/>
      <c r="P145" s="5">
        <f t="shared" si="0"/>
        <v>40</v>
      </c>
      <c r="Q145" s="5"/>
      <c r="R145" s="7"/>
      <c r="S145" s="7"/>
    </row>
    <row r="146" spans="1:19" ht="12.75">
      <c r="A146" s="46"/>
      <c r="B146" s="28" t="s">
        <v>259</v>
      </c>
      <c r="C146" s="4" t="s">
        <v>260</v>
      </c>
      <c r="D146" s="21" t="s">
        <v>261</v>
      </c>
      <c r="E146" s="5"/>
      <c r="F146" s="5"/>
      <c r="G146" s="5"/>
      <c r="H146" s="5"/>
      <c r="I146" s="5"/>
      <c r="J146" s="5"/>
      <c r="K146" s="5"/>
      <c r="L146" s="5">
        <v>40</v>
      </c>
      <c r="M146" s="5"/>
      <c r="N146" s="5"/>
      <c r="O146" s="5"/>
      <c r="P146" s="5">
        <f t="shared" si="0"/>
        <v>40</v>
      </c>
      <c r="Q146" s="5"/>
      <c r="R146" s="7"/>
      <c r="S146" s="7"/>
    </row>
    <row r="147" spans="1:19" ht="12.75">
      <c r="A147" s="46"/>
      <c r="B147" s="28"/>
      <c r="C147" s="4" t="s">
        <v>262</v>
      </c>
      <c r="D147" s="21" t="s">
        <v>263</v>
      </c>
      <c r="E147" s="5"/>
      <c r="F147" s="5"/>
      <c r="G147" s="5"/>
      <c r="H147" s="5"/>
      <c r="I147" s="5"/>
      <c r="J147" s="5"/>
      <c r="K147" s="5"/>
      <c r="L147" s="5">
        <v>40</v>
      </c>
      <c r="M147" s="5"/>
      <c r="N147" s="5"/>
      <c r="O147" s="5"/>
      <c r="P147" s="5">
        <f t="shared" si="0"/>
        <v>40</v>
      </c>
      <c r="Q147" s="5"/>
      <c r="R147" s="7"/>
      <c r="S147" s="7"/>
    </row>
    <row r="148" spans="1:19" ht="12.75">
      <c r="A148" s="46"/>
      <c r="B148" s="28" t="s">
        <v>264</v>
      </c>
      <c r="C148" s="4" t="s">
        <v>265</v>
      </c>
      <c r="D148" s="21" t="s">
        <v>110</v>
      </c>
      <c r="E148" s="5"/>
      <c r="F148" s="5"/>
      <c r="G148" s="5"/>
      <c r="H148" s="5"/>
      <c r="I148" s="5"/>
      <c r="J148" s="5"/>
      <c r="K148" s="5"/>
      <c r="L148" s="5">
        <v>40</v>
      </c>
      <c r="M148" s="5"/>
      <c r="N148" s="5"/>
      <c r="O148" s="5"/>
      <c r="P148" s="5">
        <f t="shared" si="0"/>
        <v>40</v>
      </c>
      <c r="Q148" s="5"/>
      <c r="R148" s="7"/>
      <c r="S148" s="7"/>
    </row>
    <row r="149" spans="1:19" ht="12.75">
      <c r="A149" s="46"/>
      <c r="B149" s="28"/>
      <c r="C149" s="4" t="s">
        <v>266</v>
      </c>
      <c r="D149" s="21" t="s">
        <v>97</v>
      </c>
      <c r="E149" s="5"/>
      <c r="F149" s="5"/>
      <c r="G149" s="5"/>
      <c r="H149" s="5"/>
      <c r="I149" s="5"/>
      <c r="J149" s="5"/>
      <c r="K149" s="5"/>
      <c r="L149" s="5">
        <v>40</v>
      </c>
      <c r="M149" s="5"/>
      <c r="N149" s="5"/>
      <c r="O149" s="5"/>
      <c r="P149" s="5">
        <f t="shared" si="0"/>
        <v>40</v>
      </c>
      <c r="Q149" s="5"/>
      <c r="R149" s="7"/>
      <c r="S149" s="7"/>
    </row>
    <row r="150" spans="1:19" ht="12.75">
      <c r="A150" s="46"/>
      <c r="B150" s="28"/>
      <c r="C150" s="4" t="s">
        <v>267</v>
      </c>
      <c r="D150" s="21" t="s">
        <v>110</v>
      </c>
      <c r="E150" s="5"/>
      <c r="F150" s="5"/>
      <c r="G150" s="5"/>
      <c r="H150" s="5"/>
      <c r="I150" s="5"/>
      <c r="J150" s="5"/>
      <c r="K150" s="5"/>
      <c r="L150" s="5">
        <v>40</v>
      </c>
      <c r="M150" s="5"/>
      <c r="N150" s="5"/>
      <c r="O150" s="5"/>
      <c r="P150" s="5">
        <f t="shared" si="0"/>
        <v>40</v>
      </c>
      <c r="Q150" s="5"/>
      <c r="R150" s="7"/>
      <c r="S150" s="7"/>
    </row>
    <row r="151" spans="1:19" ht="12.75">
      <c r="A151" s="46"/>
      <c r="B151" s="17"/>
      <c r="C151" s="4" t="s">
        <v>187</v>
      </c>
      <c r="D151" s="21" t="s">
        <v>122</v>
      </c>
      <c r="E151" s="5"/>
      <c r="F151" s="5"/>
      <c r="G151" s="5"/>
      <c r="H151" s="5"/>
      <c r="I151" s="5"/>
      <c r="J151" s="5"/>
      <c r="K151" s="5">
        <v>40</v>
      </c>
      <c r="L151" s="5"/>
      <c r="M151" s="5"/>
      <c r="N151" s="5"/>
      <c r="O151" s="5"/>
      <c r="P151" s="5">
        <f t="shared" si="0"/>
        <v>40</v>
      </c>
      <c r="Q151" s="5"/>
      <c r="R151" s="7"/>
      <c r="S151" s="7"/>
    </row>
    <row r="152" spans="1:19" ht="12.75">
      <c r="A152" s="46"/>
      <c r="B152" s="17"/>
      <c r="C152" s="4" t="s">
        <v>188</v>
      </c>
      <c r="D152" s="21" t="s">
        <v>189</v>
      </c>
      <c r="E152" s="5"/>
      <c r="F152" s="5"/>
      <c r="G152" s="5"/>
      <c r="H152" s="5"/>
      <c r="I152" s="5"/>
      <c r="J152" s="5"/>
      <c r="K152" s="5">
        <v>40</v>
      </c>
      <c r="L152" s="5"/>
      <c r="M152" s="5"/>
      <c r="N152" s="5"/>
      <c r="O152" s="5"/>
      <c r="P152" s="5">
        <f t="shared" si="0"/>
        <v>40</v>
      </c>
      <c r="Q152" s="5"/>
      <c r="R152" s="7"/>
      <c r="S152" s="7"/>
    </row>
    <row r="153" spans="1:19" ht="12.75">
      <c r="A153" s="46"/>
      <c r="B153" s="17"/>
      <c r="C153" s="4" t="s">
        <v>190</v>
      </c>
      <c r="D153" s="21" t="s">
        <v>189</v>
      </c>
      <c r="E153" s="5"/>
      <c r="F153" s="5"/>
      <c r="G153" s="5"/>
      <c r="H153" s="5"/>
      <c r="I153" s="5"/>
      <c r="J153" s="5"/>
      <c r="K153" s="5">
        <v>40</v>
      </c>
      <c r="L153" s="5"/>
      <c r="M153" s="5"/>
      <c r="N153" s="5"/>
      <c r="O153" s="5"/>
      <c r="P153" s="5">
        <f t="shared" si="0"/>
        <v>40</v>
      </c>
      <c r="Q153" s="5"/>
      <c r="R153" s="7"/>
      <c r="S153" s="7"/>
    </row>
    <row r="154" spans="1:19" ht="12.75">
      <c r="A154" s="46"/>
      <c r="B154" s="17"/>
      <c r="C154" s="4" t="s">
        <v>191</v>
      </c>
      <c r="D154" s="21" t="s">
        <v>137</v>
      </c>
      <c r="E154" s="5"/>
      <c r="F154" s="10"/>
      <c r="G154" s="5"/>
      <c r="H154" s="5"/>
      <c r="I154" s="5"/>
      <c r="J154" s="5"/>
      <c r="K154" s="5">
        <v>40</v>
      </c>
      <c r="L154" s="5"/>
      <c r="M154" s="5"/>
      <c r="N154" s="5"/>
      <c r="O154" s="5"/>
      <c r="P154" s="5">
        <f t="shared" si="0"/>
        <v>40</v>
      </c>
      <c r="Q154" s="5"/>
      <c r="R154" s="7"/>
      <c r="S154" s="7"/>
    </row>
    <row r="155" spans="1:19" ht="12.75">
      <c r="A155" s="46"/>
      <c r="B155" s="17"/>
      <c r="C155" s="4" t="s">
        <v>192</v>
      </c>
      <c r="D155" s="21" t="s">
        <v>122</v>
      </c>
      <c r="E155" s="5"/>
      <c r="F155" s="10"/>
      <c r="G155" s="5"/>
      <c r="H155" s="5"/>
      <c r="I155" s="5"/>
      <c r="J155" s="5"/>
      <c r="K155" s="5">
        <v>40</v>
      </c>
      <c r="L155" s="5"/>
      <c r="M155" s="5"/>
      <c r="N155" s="5"/>
      <c r="O155" s="5"/>
      <c r="P155" s="5">
        <f t="shared" si="0"/>
        <v>40</v>
      </c>
      <c r="Q155" s="5"/>
      <c r="R155" s="7"/>
      <c r="S155" s="7"/>
    </row>
    <row r="156" spans="1:19" ht="12.75">
      <c r="A156" s="46"/>
      <c r="B156" s="17" t="s">
        <v>158</v>
      </c>
      <c r="C156" s="4" t="s">
        <v>166</v>
      </c>
      <c r="D156" s="21" t="s">
        <v>150</v>
      </c>
      <c r="E156" s="5"/>
      <c r="F156" s="5"/>
      <c r="G156" s="5"/>
      <c r="H156" s="5"/>
      <c r="I156" s="5"/>
      <c r="J156" s="5">
        <v>40</v>
      </c>
      <c r="K156" s="5"/>
      <c r="L156" s="5"/>
      <c r="M156" s="5"/>
      <c r="N156" s="5"/>
      <c r="O156" s="5"/>
      <c r="P156" s="5">
        <f t="shared" si="0"/>
        <v>40</v>
      </c>
      <c r="Q156" s="5"/>
      <c r="R156" s="7"/>
      <c r="S156" s="7"/>
    </row>
    <row r="157" spans="1:19" ht="12.75">
      <c r="A157" s="46"/>
      <c r="B157" s="17"/>
      <c r="C157" s="4" t="s">
        <v>159</v>
      </c>
      <c r="D157" s="21" t="s">
        <v>150</v>
      </c>
      <c r="E157" s="5"/>
      <c r="F157" s="5"/>
      <c r="G157" s="5"/>
      <c r="H157" s="5"/>
      <c r="I157" s="5"/>
      <c r="J157" s="5">
        <v>40</v>
      </c>
      <c r="K157" s="5"/>
      <c r="L157" s="5"/>
      <c r="M157" s="5"/>
      <c r="N157" s="5"/>
      <c r="O157" s="5"/>
      <c r="P157" s="5">
        <f t="shared" si="0"/>
        <v>40</v>
      </c>
      <c r="Q157" s="5"/>
      <c r="R157" s="7"/>
      <c r="S157" s="7"/>
    </row>
    <row r="158" spans="1:19" ht="12.75">
      <c r="A158" s="46"/>
      <c r="B158" s="17" t="s">
        <v>164</v>
      </c>
      <c r="C158" s="4" t="s">
        <v>160</v>
      </c>
      <c r="D158" s="21" t="s">
        <v>161</v>
      </c>
      <c r="E158" s="5"/>
      <c r="F158" s="5"/>
      <c r="G158" s="5"/>
      <c r="H158" s="5"/>
      <c r="I158" s="5"/>
      <c r="J158" s="5">
        <v>40</v>
      </c>
      <c r="K158" s="5"/>
      <c r="L158" s="5"/>
      <c r="M158" s="5"/>
      <c r="N158" s="5"/>
      <c r="O158" s="5"/>
      <c r="P158" s="5">
        <f t="shared" si="0"/>
        <v>40</v>
      </c>
      <c r="Q158" s="5"/>
      <c r="R158" s="7"/>
      <c r="S158" s="7"/>
    </row>
    <row r="159" spans="1:19" ht="12.75">
      <c r="A159" s="46"/>
      <c r="B159" s="17" t="s">
        <v>163</v>
      </c>
      <c r="C159" s="4" t="s">
        <v>162</v>
      </c>
      <c r="D159" s="21" t="s">
        <v>150</v>
      </c>
      <c r="E159" s="5"/>
      <c r="F159" s="5"/>
      <c r="G159" s="5"/>
      <c r="H159" s="5"/>
      <c r="I159" s="5"/>
      <c r="J159" s="5">
        <v>40</v>
      </c>
      <c r="K159" s="5"/>
      <c r="L159" s="5"/>
      <c r="M159" s="5"/>
      <c r="N159" s="5"/>
      <c r="O159" s="5"/>
      <c r="P159" s="5">
        <f t="shared" si="0"/>
        <v>40</v>
      </c>
      <c r="Q159" s="5"/>
      <c r="R159" s="7"/>
      <c r="S159" s="7"/>
    </row>
    <row r="160" spans="1:19" ht="12.75">
      <c r="A160" s="46"/>
      <c r="B160" s="17"/>
      <c r="C160" s="4" t="s">
        <v>104</v>
      </c>
      <c r="D160" s="21" t="s">
        <v>83</v>
      </c>
      <c r="E160" s="5"/>
      <c r="F160" s="5"/>
      <c r="G160" s="5">
        <v>40</v>
      </c>
      <c r="H160" s="5"/>
      <c r="I160" s="5"/>
      <c r="J160" s="5"/>
      <c r="K160" s="5"/>
      <c r="L160" s="5"/>
      <c r="M160" s="5"/>
      <c r="N160" s="5"/>
      <c r="O160" s="5"/>
      <c r="P160" s="5">
        <f t="shared" si="0"/>
        <v>40</v>
      </c>
      <c r="Q160" s="5"/>
      <c r="R160" s="7"/>
      <c r="S160" s="7"/>
    </row>
    <row r="161" spans="2:19" ht="12.75">
      <c r="B161" s="17" t="s">
        <v>61</v>
      </c>
      <c r="C161" s="4" t="s">
        <v>48</v>
      </c>
      <c r="D161" s="21" t="s">
        <v>110</v>
      </c>
      <c r="E161" s="5"/>
      <c r="F161" s="5">
        <v>40</v>
      </c>
      <c r="G161" s="5"/>
      <c r="H161" s="5"/>
      <c r="I161" s="5"/>
      <c r="J161" s="5"/>
      <c r="K161" s="5"/>
      <c r="L161" s="5"/>
      <c r="M161" s="5"/>
      <c r="N161" s="5"/>
      <c r="O161" s="5"/>
      <c r="P161" s="5">
        <f t="shared" si="0"/>
        <v>40</v>
      </c>
      <c r="Q161" s="5"/>
      <c r="R161" s="7"/>
      <c r="S161" s="7"/>
    </row>
    <row r="162" spans="2:19" ht="12.75">
      <c r="B162" s="17"/>
      <c r="C162" s="4" t="s">
        <v>50</v>
      </c>
      <c r="D162" s="21"/>
      <c r="E162" s="5"/>
      <c r="F162" s="5">
        <v>40</v>
      </c>
      <c r="G162" s="5"/>
      <c r="H162" s="5"/>
      <c r="I162" s="5"/>
      <c r="J162" s="5"/>
      <c r="K162" s="5"/>
      <c r="L162" s="5"/>
      <c r="M162" s="5"/>
      <c r="N162" s="5"/>
      <c r="O162" s="5"/>
      <c r="P162" s="5">
        <f aca="true" t="shared" si="3" ref="P162:P169">SUM(E162:O162)</f>
        <v>40</v>
      </c>
      <c r="Q162" s="5"/>
      <c r="R162" s="7"/>
      <c r="S162" s="7"/>
    </row>
    <row r="163" spans="2:19" ht="12.75">
      <c r="B163" s="17"/>
      <c r="C163" s="4" t="s">
        <v>62</v>
      </c>
      <c r="D163" s="21"/>
      <c r="E163" s="5"/>
      <c r="F163" s="5">
        <v>40</v>
      </c>
      <c r="G163" s="5"/>
      <c r="H163" s="5"/>
      <c r="I163" s="5"/>
      <c r="J163" s="5"/>
      <c r="K163" s="5"/>
      <c r="L163" s="5"/>
      <c r="M163" s="5"/>
      <c r="N163" s="5"/>
      <c r="O163" s="5"/>
      <c r="P163" s="5">
        <f t="shared" si="3"/>
        <v>40</v>
      </c>
      <c r="Q163" s="5"/>
      <c r="R163" s="7"/>
      <c r="S163" s="7"/>
    </row>
    <row r="164" spans="2:19" ht="12.75">
      <c r="B164" s="17"/>
      <c r="C164" s="4" t="s">
        <v>56</v>
      </c>
      <c r="D164" s="21"/>
      <c r="E164" s="5"/>
      <c r="F164" s="5">
        <v>40</v>
      </c>
      <c r="G164" s="5"/>
      <c r="H164" s="5"/>
      <c r="I164" s="5"/>
      <c r="J164" s="5"/>
      <c r="K164" s="5"/>
      <c r="L164" s="5"/>
      <c r="M164" s="5"/>
      <c r="N164" s="5"/>
      <c r="O164" s="5"/>
      <c r="P164" s="5">
        <f t="shared" si="3"/>
        <v>40</v>
      </c>
      <c r="Q164" s="5"/>
      <c r="R164" s="7"/>
      <c r="S164" s="7"/>
    </row>
    <row r="165" spans="2:19" ht="12.75">
      <c r="B165" s="17" t="s">
        <v>57</v>
      </c>
      <c r="C165" s="4" t="s">
        <v>63</v>
      </c>
      <c r="D165" s="21" t="s">
        <v>66</v>
      </c>
      <c r="E165" s="5"/>
      <c r="F165" s="5">
        <v>40</v>
      </c>
      <c r="G165" s="5"/>
      <c r="H165" s="5"/>
      <c r="I165" s="5"/>
      <c r="J165" s="5"/>
      <c r="K165" s="5"/>
      <c r="L165" s="5"/>
      <c r="M165" s="5"/>
      <c r="N165" s="5"/>
      <c r="O165" s="5"/>
      <c r="P165" s="5">
        <f t="shared" si="3"/>
        <v>40</v>
      </c>
      <c r="Q165" s="5"/>
      <c r="R165" s="7"/>
      <c r="S165" s="7"/>
    </row>
    <row r="166" spans="2:19" ht="12.75">
      <c r="B166" s="17"/>
      <c r="C166" s="4" t="s">
        <v>58</v>
      </c>
      <c r="D166" s="21"/>
      <c r="E166" s="5"/>
      <c r="F166" s="5">
        <v>40</v>
      </c>
      <c r="G166" s="5"/>
      <c r="H166" s="5"/>
      <c r="I166" s="5"/>
      <c r="J166" s="5"/>
      <c r="K166" s="5"/>
      <c r="L166" s="5"/>
      <c r="M166" s="5"/>
      <c r="N166" s="5"/>
      <c r="O166" s="5"/>
      <c r="P166" s="5">
        <f t="shared" si="3"/>
        <v>40</v>
      </c>
      <c r="Q166" s="5"/>
      <c r="R166" s="7"/>
      <c r="S166" s="7"/>
    </row>
    <row r="167" spans="2:19" ht="12.75">
      <c r="B167" s="17"/>
      <c r="C167" s="4" t="s">
        <v>10</v>
      </c>
      <c r="D167" s="21"/>
      <c r="E167" s="5">
        <v>40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>
        <f t="shared" si="3"/>
        <v>40</v>
      </c>
      <c r="Q167" s="5"/>
      <c r="R167" s="7"/>
      <c r="S167" s="7"/>
    </row>
    <row r="168" spans="2:19" ht="12.75">
      <c r="B168" s="17"/>
      <c r="C168" s="4" t="s">
        <v>11</v>
      </c>
      <c r="D168" s="21"/>
      <c r="E168" s="5">
        <v>40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f t="shared" si="3"/>
        <v>40</v>
      </c>
      <c r="Q168" s="5"/>
      <c r="R168" s="7"/>
      <c r="S168" s="7"/>
    </row>
    <row r="169" spans="2:19" ht="12.75">
      <c r="B169" s="17"/>
      <c r="C169" s="4" t="s">
        <v>118</v>
      </c>
      <c r="D169" s="21" t="s">
        <v>113</v>
      </c>
      <c r="E169" s="5"/>
      <c r="F169" s="5"/>
      <c r="G169" s="5"/>
      <c r="H169" s="5">
        <v>40</v>
      </c>
      <c r="I169" s="5"/>
      <c r="J169" s="5"/>
      <c r="K169" s="5"/>
      <c r="L169" s="5"/>
      <c r="M169" s="5"/>
      <c r="N169" s="5"/>
      <c r="O169" s="5"/>
      <c r="P169" s="5">
        <f t="shared" si="3"/>
        <v>40</v>
      </c>
      <c r="Q169" s="5"/>
      <c r="R169" s="7"/>
      <c r="S169" s="13"/>
    </row>
    <row r="170" spans="2:19" ht="12.75">
      <c r="B170" s="17"/>
      <c r="C170" s="4" t="s">
        <v>283</v>
      </c>
      <c r="D170" s="21" t="s">
        <v>70</v>
      </c>
      <c r="E170" s="5"/>
      <c r="F170" s="5"/>
      <c r="G170" s="5"/>
      <c r="H170" s="5"/>
      <c r="I170" s="5"/>
      <c r="J170" s="5"/>
      <c r="K170" s="48"/>
      <c r="L170" s="48"/>
      <c r="M170" s="48">
        <v>40</v>
      </c>
      <c r="N170" s="48"/>
      <c r="O170" s="48"/>
      <c r="P170" s="5"/>
      <c r="Q170" s="5"/>
      <c r="R170" s="7"/>
      <c r="S170" s="7"/>
    </row>
    <row r="171" spans="2:19" ht="12.75">
      <c r="B171" s="19"/>
      <c r="D171" s="24"/>
      <c r="E171" s="6"/>
      <c r="F171" s="6"/>
      <c r="P171" s="6"/>
      <c r="Q171" s="6"/>
      <c r="R171" s="7"/>
      <c r="S171" s="7"/>
    </row>
    <row r="172" spans="2:19" ht="12.75">
      <c r="B172" s="19"/>
      <c r="D172" s="24"/>
      <c r="E172" s="6"/>
      <c r="F172" s="6"/>
      <c r="P172" s="6"/>
      <c r="Q172" s="6"/>
      <c r="R172" s="7"/>
      <c r="S172" s="7"/>
    </row>
    <row r="173" spans="2:19" ht="12.75">
      <c r="B173" s="19"/>
      <c r="D173" s="24"/>
      <c r="E173" s="6"/>
      <c r="F173" s="6"/>
      <c r="P173" s="6"/>
      <c r="Q173" s="6"/>
      <c r="R173" s="7"/>
      <c r="S173" s="7"/>
    </row>
    <row r="174" spans="2:19" ht="12.75">
      <c r="B174" s="19"/>
      <c r="D174" s="24"/>
      <c r="E174" s="6"/>
      <c r="F174" s="6"/>
      <c r="P174" s="6"/>
      <c r="Q174" s="6"/>
      <c r="R174" s="7"/>
      <c r="S174" s="7"/>
    </row>
    <row r="175" spans="2:19" ht="12.75">
      <c r="B175" s="19"/>
      <c r="D175" s="24"/>
      <c r="E175" s="6"/>
      <c r="F175" s="6"/>
      <c r="P175" s="6"/>
      <c r="Q175" s="6"/>
      <c r="R175" s="7"/>
      <c r="S175" s="7"/>
    </row>
    <row r="176" spans="2:19" ht="12.75">
      <c r="B176" s="19"/>
      <c r="D176" s="24"/>
      <c r="E176" s="6"/>
      <c r="F176" s="6"/>
      <c r="P176" s="6"/>
      <c r="Q176" s="6"/>
      <c r="R176" s="7"/>
      <c r="S176" s="7"/>
    </row>
    <row r="177" spans="2:19" ht="12.75">
      <c r="B177" s="19"/>
      <c r="D177" s="24"/>
      <c r="E177" s="6"/>
      <c r="F177" s="6"/>
      <c r="P177" s="6"/>
      <c r="Q177" s="6"/>
      <c r="R177" s="7"/>
      <c r="S177" s="7"/>
    </row>
    <row r="178" spans="2:19" ht="12.75">
      <c r="B178" s="19"/>
      <c r="D178" s="24"/>
      <c r="E178" s="6"/>
      <c r="F178" s="6"/>
      <c r="P178" s="6"/>
      <c r="Q178" s="6"/>
      <c r="R178" s="7"/>
      <c r="S178" s="7"/>
    </row>
    <row r="179" spans="2:19" ht="12.75">
      <c r="B179" s="19"/>
      <c r="D179" s="24"/>
      <c r="E179" s="6"/>
      <c r="F179" s="6"/>
      <c r="P179" s="6"/>
      <c r="Q179" s="6"/>
      <c r="R179" s="7"/>
      <c r="S179" s="7"/>
    </row>
    <row r="180" spans="2:19" ht="12.75">
      <c r="B180" s="19"/>
      <c r="D180" s="24"/>
      <c r="E180" s="6"/>
      <c r="F180" s="6"/>
      <c r="P180" s="6"/>
      <c r="Q180" s="6"/>
      <c r="R180" s="7"/>
      <c r="S180" s="7"/>
    </row>
    <row r="181" spans="2:19" ht="12.75">
      <c r="B181" s="19"/>
      <c r="D181" s="24"/>
      <c r="E181" s="6"/>
      <c r="F181" s="6"/>
      <c r="P181" s="6"/>
      <c r="Q181" s="6"/>
      <c r="R181" s="7"/>
      <c r="S181" s="7"/>
    </row>
    <row r="182" spans="2:19" ht="12.75">
      <c r="B182" s="19"/>
      <c r="D182" s="24"/>
      <c r="E182" s="6"/>
      <c r="F182" s="6"/>
      <c r="P182" s="6"/>
      <c r="Q182" s="6"/>
      <c r="R182" s="7"/>
      <c r="S182" s="7"/>
    </row>
    <row r="183" spans="2:19" ht="12.75">
      <c r="B183" s="19"/>
      <c r="D183" s="24"/>
      <c r="E183" s="6"/>
      <c r="F183" s="6"/>
      <c r="P183" s="6"/>
      <c r="Q183" s="6"/>
      <c r="R183" s="7"/>
      <c r="S183" s="7"/>
    </row>
    <row r="184" spans="2:19" ht="12.75">
      <c r="B184" s="19"/>
      <c r="D184" s="24"/>
      <c r="E184" s="6"/>
      <c r="F184" s="6"/>
      <c r="P184" s="6"/>
      <c r="Q184" s="6"/>
      <c r="R184" s="7"/>
      <c r="S184" s="7"/>
    </row>
    <row r="185" spans="2:19" ht="12.75">
      <c r="B185" s="19"/>
      <c r="D185" s="24"/>
      <c r="E185" s="6"/>
      <c r="F185" s="6"/>
      <c r="P185" s="6"/>
      <c r="Q185" s="6"/>
      <c r="R185" s="7"/>
      <c r="S185" s="7"/>
    </row>
    <row r="186" spans="2:19" ht="12.75">
      <c r="B186" s="19"/>
      <c r="D186" s="24"/>
      <c r="E186" s="6"/>
      <c r="F186" s="6"/>
      <c r="P186" s="6"/>
      <c r="Q186" s="6"/>
      <c r="R186" s="7"/>
      <c r="S186" s="7"/>
    </row>
    <row r="187" spans="2:19" ht="12.75">
      <c r="B187" s="19"/>
      <c r="D187" s="24"/>
      <c r="E187" s="6"/>
      <c r="F187" s="6"/>
      <c r="P187" s="6"/>
      <c r="Q187" s="6"/>
      <c r="R187" s="7"/>
      <c r="S187" s="7"/>
    </row>
    <row r="188" spans="2:19" ht="12.75">
      <c r="B188" s="19"/>
      <c r="D188" s="24"/>
      <c r="E188" s="6"/>
      <c r="F188" s="6"/>
      <c r="P188" s="6"/>
      <c r="Q188" s="6"/>
      <c r="R188" s="7"/>
      <c r="S188" s="7"/>
    </row>
    <row r="189" spans="2:19" ht="12.75">
      <c r="B189" s="19"/>
      <c r="D189" s="24"/>
      <c r="E189" s="6"/>
      <c r="F189" s="6"/>
      <c r="P189" s="6"/>
      <c r="Q189" s="6"/>
      <c r="R189" s="7"/>
      <c r="S189" s="7"/>
    </row>
    <row r="190" spans="2:19" ht="12.75">
      <c r="B190" s="19"/>
      <c r="D190" s="24"/>
      <c r="E190" s="6"/>
      <c r="F190" s="6"/>
      <c r="P190" s="6"/>
      <c r="Q190" s="6"/>
      <c r="R190" s="7"/>
      <c r="S190" s="7"/>
    </row>
    <row r="191" spans="2:19" ht="12.75">
      <c r="B191" s="19"/>
      <c r="D191" s="24"/>
      <c r="E191" s="6"/>
      <c r="F191" s="6"/>
      <c r="P191" s="6"/>
      <c r="Q191" s="6"/>
      <c r="R191" s="7"/>
      <c r="S191" s="7"/>
    </row>
    <row r="192" spans="2:19" ht="12.75">
      <c r="B192" s="19"/>
      <c r="D192" s="24"/>
      <c r="E192" s="6"/>
      <c r="F192" s="6"/>
      <c r="P192" s="6"/>
      <c r="Q192" s="6"/>
      <c r="R192" s="7"/>
      <c r="S192" s="7"/>
    </row>
    <row r="193" spans="2:19" ht="12.75">
      <c r="B193" s="19"/>
      <c r="D193" s="24"/>
      <c r="E193" s="6"/>
      <c r="F193" s="6"/>
      <c r="P193" s="6"/>
      <c r="Q193" s="6"/>
      <c r="R193" s="7"/>
      <c r="S193" s="7"/>
    </row>
    <row r="194" spans="2:19" ht="12.75">
      <c r="B194" s="19"/>
      <c r="D194" s="24"/>
      <c r="E194" s="6"/>
      <c r="F194" s="6"/>
      <c r="P194" s="6"/>
      <c r="Q194" s="6"/>
      <c r="R194" s="7"/>
      <c r="S194" s="7"/>
    </row>
    <row r="195" spans="2:19" ht="12.75">
      <c r="B195" s="19"/>
      <c r="D195" s="24"/>
      <c r="E195" s="6"/>
      <c r="F195" s="6"/>
      <c r="P195" s="6"/>
      <c r="Q195" s="6"/>
      <c r="R195" s="7"/>
      <c r="S195" s="7"/>
    </row>
    <row r="196" spans="2:19" ht="12.75">
      <c r="B196" s="19"/>
      <c r="D196" s="24"/>
      <c r="E196" s="6"/>
      <c r="F196" s="6"/>
      <c r="P196" s="6"/>
      <c r="Q196" s="6"/>
      <c r="R196" s="7"/>
      <c r="S196" s="7"/>
    </row>
    <row r="197" spans="2:19" ht="12.75">
      <c r="B197" s="19"/>
      <c r="D197" s="24"/>
      <c r="E197" s="6"/>
      <c r="F197" s="6"/>
      <c r="P197" s="6"/>
      <c r="Q197" s="6"/>
      <c r="R197" s="7"/>
      <c r="S197" s="7"/>
    </row>
    <row r="198" spans="2:19" ht="12.75">
      <c r="B198" s="19"/>
      <c r="D198" s="24"/>
      <c r="E198" s="6"/>
      <c r="F198" s="6"/>
      <c r="P198" s="6"/>
      <c r="Q198" s="6"/>
      <c r="R198" s="7"/>
      <c r="S198" s="7"/>
    </row>
    <row r="199" spans="2:19" ht="12.75">
      <c r="B199" s="19"/>
      <c r="D199" s="24"/>
      <c r="E199" s="6"/>
      <c r="F199" s="6"/>
      <c r="P199" s="6"/>
      <c r="Q199" s="6"/>
      <c r="R199" s="7"/>
      <c r="S199" s="7"/>
    </row>
    <row r="200" spans="2:19" ht="12.75">
      <c r="B200" s="19"/>
      <c r="D200" s="24"/>
      <c r="E200" s="6"/>
      <c r="F200" s="6"/>
      <c r="P200" s="6"/>
      <c r="Q200" s="6"/>
      <c r="R200" s="7"/>
      <c r="S200" s="7"/>
    </row>
    <row r="201" spans="2:19" ht="12.75">
      <c r="B201" s="19"/>
      <c r="D201" s="24"/>
      <c r="E201" s="6"/>
      <c r="F201" s="6"/>
      <c r="P201" s="6"/>
      <c r="Q201" s="6"/>
      <c r="R201" s="7"/>
      <c r="S201" s="7"/>
    </row>
    <row r="202" spans="2:19" ht="12.75">
      <c r="B202" s="19"/>
      <c r="D202" s="24"/>
      <c r="E202" s="6"/>
      <c r="F202" s="6"/>
      <c r="P202" s="6"/>
      <c r="Q202" s="6"/>
      <c r="R202" s="7"/>
      <c r="S202" s="7"/>
    </row>
    <row r="203" spans="2:19" ht="12.75">
      <c r="B203" s="19"/>
      <c r="D203" s="24"/>
      <c r="E203" s="6"/>
      <c r="F203" s="6"/>
      <c r="P203" s="6"/>
      <c r="Q203" s="6"/>
      <c r="R203" s="7"/>
      <c r="S203" s="7"/>
    </row>
    <row r="204" spans="2:19" ht="12.75">
      <c r="B204" s="19"/>
      <c r="D204" s="24"/>
      <c r="E204" s="6"/>
      <c r="F204" s="6"/>
      <c r="P204" s="6"/>
      <c r="Q204" s="6"/>
      <c r="R204" s="7"/>
      <c r="S204" s="7"/>
    </row>
    <row r="205" spans="2:19" ht="12.75">
      <c r="B205" s="19"/>
      <c r="D205" s="24"/>
      <c r="E205" s="6"/>
      <c r="F205" s="6"/>
      <c r="P205" s="6"/>
      <c r="Q205" s="6"/>
      <c r="R205" s="7"/>
      <c r="S205" s="7"/>
    </row>
    <row r="206" spans="2:19" ht="12.75">
      <c r="B206" s="19"/>
      <c r="D206" s="24"/>
      <c r="E206" s="6"/>
      <c r="F206" s="6"/>
      <c r="P206" s="6"/>
      <c r="Q206" s="6"/>
      <c r="R206" s="7"/>
      <c r="S206" s="7"/>
    </row>
    <row r="207" spans="2:19" ht="12.75">
      <c r="B207" s="19"/>
      <c r="D207" s="24"/>
      <c r="E207" s="6"/>
      <c r="F207" s="6"/>
      <c r="P207" s="6"/>
      <c r="Q207" s="6"/>
      <c r="R207" s="7"/>
      <c r="S207" s="7"/>
    </row>
    <row r="208" spans="2:19" ht="12.75">
      <c r="B208" s="19"/>
      <c r="D208" s="24"/>
      <c r="E208" s="6"/>
      <c r="F208" s="6"/>
      <c r="P208" s="6"/>
      <c r="Q208" s="6"/>
      <c r="R208" s="7"/>
      <c r="S208" s="7"/>
    </row>
    <row r="209" spans="2:19" ht="12.75">
      <c r="B209" s="19"/>
      <c r="D209" s="24"/>
      <c r="E209" s="6"/>
      <c r="F209" s="6"/>
      <c r="P209" s="6"/>
      <c r="Q209" s="6"/>
      <c r="R209" s="7"/>
      <c r="S209" s="7"/>
    </row>
    <row r="210" spans="2:19" ht="12.75">
      <c r="B210" s="19"/>
      <c r="D210" s="24"/>
      <c r="E210" s="6"/>
      <c r="F210" s="6"/>
      <c r="P210" s="6"/>
      <c r="Q210" s="6"/>
      <c r="R210" s="7"/>
      <c r="S210" s="7"/>
    </row>
    <row r="211" spans="2:19" ht="12.75">
      <c r="B211" s="19"/>
      <c r="D211" s="24"/>
      <c r="E211" s="6"/>
      <c r="F211" s="6"/>
      <c r="P211" s="6"/>
      <c r="Q211" s="6"/>
      <c r="R211" s="7"/>
      <c r="S211" s="7"/>
    </row>
    <row r="212" spans="2:19" ht="12.75">
      <c r="B212" s="19"/>
      <c r="D212" s="24"/>
      <c r="E212" s="6"/>
      <c r="F212" s="6"/>
      <c r="P212" s="6"/>
      <c r="Q212" s="6"/>
      <c r="R212" s="7"/>
      <c r="S212" s="7"/>
    </row>
    <row r="213" spans="2:19" ht="12.75">
      <c r="B213" s="19"/>
      <c r="D213" s="24"/>
      <c r="E213" s="6"/>
      <c r="F213" s="6"/>
      <c r="P213" s="6"/>
      <c r="Q213" s="6"/>
      <c r="R213" s="7"/>
      <c r="S213" s="7"/>
    </row>
    <row r="214" spans="2:19" ht="12.75">
      <c r="B214" s="19"/>
      <c r="D214" s="24"/>
      <c r="E214" s="6"/>
      <c r="F214" s="6"/>
      <c r="P214" s="6"/>
      <c r="Q214" s="6"/>
      <c r="R214" s="7"/>
      <c r="S214" s="7"/>
    </row>
    <row r="215" spans="2:19" ht="12.75">
      <c r="B215" s="19"/>
      <c r="D215" s="24"/>
      <c r="E215" s="6"/>
      <c r="F215" s="6"/>
      <c r="P215" s="6"/>
      <c r="Q215" s="6"/>
      <c r="R215" s="7"/>
      <c r="S215" s="7"/>
    </row>
    <row r="216" spans="2:19" ht="12.75">
      <c r="B216" s="19"/>
      <c r="D216" s="24"/>
      <c r="E216" s="6"/>
      <c r="F216" s="6"/>
      <c r="P216" s="6"/>
      <c r="Q216" s="6"/>
      <c r="R216" s="7"/>
      <c r="S216" s="7"/>
    </row>
    <row r="217" spans="2:19" ht="12.75">
      <c r="B217" s="19"/>
      <c r="D217" s="24"/>
      <c r="E217" s="6"/>
      <c r="F217" s="6"/>
      <c r="P217" s="6"/>
      <c r="Q217" s="6"/>
      <c r="R217" s="7"/>
      <c r="S217" s="7"/>
    </row>
    <row r="218" spans="2:19" ht="12.75">
      <c r="B218" s="19"/>
      <c r="D218" s="24"/>
      <c r="E218" s="6"/>
      <c r="F218" s="6"/>
      <c r="P218" s="6"/>
      <c r="Q218" s="6"/>
      <c r="R218" s="7"/>
      <c r="S218" s="7"/>
    </row>
    <row r="219" spans="2:19" ht="12.75">
      <c r="B219" s="19"/>
      <c r="D219" s="24"/>
      <c r="E219" s="6"/>
      <c r="F219" s="6"/>
      <c r="P219" s="6"/>
      <c r="Q219" s="6"/>
      <c r="R219" s="7"/>
      <c r="S219" s="7"/>
    </row>
    <row r="220" spans="2:19" ht="12.75">
      <c r="B220" s="19"/>
      <c r="D220" s="24"/>
      <c r="E220" s="6"/>
      <c r="F220" s="6"/>
      <c r="P220" s="6"/>
      <c r="Q220" s="6"/>
      <c r="R220" s="7"/>
      <c r="S220" s="7"/>
    </row>
    <row r="221" spans="2:19" ht="12.75">
      <c r="B221" s="19"/>
      <c r="D221" s="24"/>
      <c r="E221" s="6"/>
      <c r="F221" s="6"/>
      <c r="P221" s="6"/>
      <c r="Q221" s="6"/>
      <c r="R221" s="7"/>
      <c r="S221" s="7"/>
    </row>
    <row r="222" spans="2:19" ht="12.75">
      <c r="B222" s="19"/>
      <c r="D222" s="24"/>
      <c r="E222" s="6"/>
      <c r="F222" s="6"/>
      <c r="P222" s="6"/>
      <c r="Q222" s="6"/>
      <c r="R222" s="7"/>
      <c r="S222" s="7"/>
    </row>
    <row r="223" spans="2:19" ht="12.75">
      <c r="B223" s="19"/>
      <c r="D223" s="24"/>
      <c r="E223" s="6"/>
      <c r="F223" s="6"/>
      <c r="P223" s="6"/>
      <c r="Q223" s="6"/>
      <c r="R223" s="7"/>
      <c r="S223" s="7"/>
    </row>
    <row r="224" spans="2:19" ht="12.75">
      <c r="B224" s="19"/>
      <c r="D224" s="24"/>
      <c r="E224" s="6"/>
      <c r="F224" s="6"/>
      <c r="P224" s="6"/>
      <c r="Q224" s="6"/>
      <c r="R224" s="7"/>
      <c r="S224" s="7"/>
    </row>
    <row r="225" spans="2:19" ht="12.75">
      <c r="B225" s="19"/>
      <c r="D225" s="24"/>
      <c r="E225" s="6"/>
      <c r="F225" s="6"/>
      <c r="P225" s="6"/>
      <c r="Q225" s="6"/>
      <c r="R225" s="7"/>
      <c r="S225" s="7"/>
    </row>
    <row r="226" spans="2:19" ht="12.75">
      <c r="B226" s="19"/>
      <c r="D226" s="24"/>
      <c r="E226" s="6"/>
      <c r="F226" s="6"/>
      <c r="P226" s="6"/>
      <c r="Q226" s="6"/>
      <c r="R226" s="7"/>
      <c r="S226" s="7"/>
    </row>
    <row r="227" spans="2:19" ht="12.75">
      <c r="B227" s="19"/>
      <c r="D227" s="24"/>
      <c r="E227" s="6"/>
      <c r="F227" s="6"/>
      <c r="P227" s="6"/>
      <c r="Q227" s="6"/>
      <c r="R227" s="7"/>
      <c r="S227" s="7"/>
    </row>
    <row r="228" spans="2:19" ht="12.75">
      <c r="B228" s="19"/>
      <c r="D228" s="24"/>
      <c r="E228" s="6"/>
      <c r="F228" s="6"/>
      <c r="P228" s="6"/>
      <c r="Q228" s="6"/>
      <c r="R228" s="7"/>
      <c r="S228" s="7"/>
    </row>
    <row r="229" spans="2:19" ht="12.75">
      <c r="B229" s="19"/>
      <c r="D229" s="24"/>
      <c r="E229" s="6"/>
      <c r="F229" s="6"/>
      <c r="P229" s="6"/>
      <c r="Q229" s="6"/>
      <c r="R229" s="7"/>
      <c r="S229" s="7"/>
    </row>
    <row r="230" spans="2:19" ht="12.75">
      <c r="B230" s="19"/>
      <c r="D230" s="24"/>
      <c r="E230" s="6"/>
      <c r="F230" s="6"/>
      <c r="P230" s="6"/>
      <c r="Q230" s="6"/>
      <c r="R230" s="7"/>
      <c r="S230" s="7"/>
    </row>
    <row r="231" spans="2:19" ht="12.75">
      <c r="B231" s="19"/>
      <c r="D231" s="24"/>
      <c r="E231" s="6"/>
      <c r="F231" s="6"/>
      <c r="P231" s="6"/>
      <c r="Q231" s="6"/>
      <c r="R231" s="7"/>
      <c r="S231" s="7"/>
    </row>
    <row r="232" spans="2:19" ht="12.75">
      <c r="B232" s="19"/>
      <c r="D232" s="24"/>
      <c r="E232" s="6"/>
      <c r="F232" s="6"/>
      <c r="P232" s="6"/>
      <c r="Q232" s="6"/>
      <c r="R232" s="7"/>
      <c r="S232" s="7"/>
    </row>
    <row r="233" spans="2:19" ht="12.75">
      <c r="B233" s="19"/>
      <c r="D233" s="24"/>
      <c r="E233" s="6"/>
      <c r="F233" s="6"/>
      <c r="P233" s="6"/>
      <c r="Q233" s="6"/>
      <c r="R233" s="7"/>
      <c r="S233" s="7"/>
    </row>
    <row r="234" spans="2:19" ht="12.75">
      <c r="B234" s="19"/>
      <c r="D234" s="24"/>
      <c r="E234" s="6"/>
      <c r="F234" s="6"/>
      <c r="P234" s="6"/>
      <c r="Q234" s="6"/>
      <c r="R234" s="7"/>
      <c r="S234" s="7"/>
    </row>
    <row r="235" spans="2:19" ht="12.75">
      <c r="B235" s="19"/>
      <c r="D235" s="24"/>
      <c r="E235" s="6"/>
      <c r="F235" s="6"/>
      <c r="P235" s="6"/>
      <c r="Q235" s="6"/>
      <c r="R235" s="7"/>
      <c r="S235" s="7"/>
    </row>
    <row r="236" spans="2:19" ht="12.75">
      <c r="B236" s="19"/>
      <c r="D236" s="24"/>
      <c r="E236" s="6"/>
      <c r="F236" s="6"/>
      <c r="P236" s="6"/>
      <c r="Q236" s="6"/>
      <c r="R236" s="7"/>
      <c r="S236" s="7"/>
    </row>
    <row r="237" spans="2:19" ht="12.75">
      <c r="B237" s="19"/>
      <c r="D237" s="24"/>
      <c r="E237" s="6"/>
      <c r="F237" s="6"/>
      <c r="P237" s="6"/>
      <c r="Q237" s="6"/>
      <c r="R237" s="7"/>
      <c r="S237" s="7"/>
    </row>
    <row r="238" spans="2:19" ht="12.75">
      <c r="B238" s="19"/>
      <c r="D238" s="24"/>
      <c r="E238" s="6"/>
      <c r="F238" s="6"/>
      <c r="P238" s="6"/>
      <c r="Q238" s="6"/>
      <c r="R238" s="7"/>
      <c r="S238" s="7"/>
    </row>
    <row r="239" spans="2:19" ht="12.75">
      <c r="B239" s="19"/>
      <c r="D239" s="24"/>
      <c r="E239" s="6"/>
      <c r="F239" s="6"/>
      <c r="P239" s="6"/>
      <c r="Q239" s="6"/>
      <c r="R239" s="7"/>
      <c r="S239" s="7"/>
    </row>
    <row r="240" spans="2:19" ht="12.75">
      <c r="B240" s="19"/>
      <c r="D240" s="24"/>
      <c r="E240" s="6"/>
      <c r="F240" s="6"/>
      <c r="P240" s="6"/>
      <c r="Q240" s="6"/>
      <c r="R240" s="7"/>
      <c r="S240" s="7"/>
    </row>
    <row r="241" spans="2:19" ht="12.75">
      <c r="B241" s="19"/>
      <c r="D241" s="24"/>
      <c r="E241" s="6"/>
      <c r="F241" s="6"/>
      <c r="P241" s="6"/>
      <c r="Q241" s="6"/>
      <c r="R241" s="7"/>
      <c r="S241" s="7"/>
    </row>
    <row r="242" spans="2:19" ht="12.75">
      <c r="B242" s="19"/>
      <c r="D242" s="24"/>
      <c r="E242" s="6"/>
      <c r="F242" s="6"/>
      <c r="P242" s="6"/>
      <c r="Q242" s="6"/>
      <c r="R242" s="7"/>
      <c r="S242" s="7"/>
    </row>
    <row r="243" spans="2:19" ht="12.75">
      <c r="B243" s="19"/>
      <c r="D243" s="24"/>
      <c r="E243" s="6"/>
      <c r="F243" s="6"/>
      <c r="P243" s="6"/>
      <c r="Q243" s="6"/>
      <c r="R243" s="7"/>
      <c r="S243" s="7"/>
    </row>
    <row r="244" spans="2:19" ht="12.75">
      <c r="B244" s="19"/>
      <c r="D244" s="24"/>
      <c r="E244" s="6"/>
      <c r="F244" s="6"/>
      <c r="P244" s="6"/>
      <c r="Q244" s="6"/>
      <c r="R244" s="7"/>
      <c r="S244" s="7"/>
    </row>
    <row r="245" spans="2:19" ht="12.75">
      <c r="B245" s="19"/>
      <c r="D245" s="24"/>
      <c r="E245" s="6"/>
      <c r="F245" s="6"/>
      <c r="P245" s="6"/>
      <c r="Q245" s="6"/>
      <c r="R245" s="7"/>
      <c r="S245" s="7"/>
    </row>
    <row r="246" spans="2:19" ht="12.75">
      <c r="B246" s="19"/>
      <c r="D246" s="24"/>
      <c r="E246" s="6"/>
      <c r="F246" s="6"/>
      <c r="P246" s="6"/>
      <c r="Q246" s="6"/>
      <c r="R246" s="7"/>
      <c r="S246" s="7"/>
    </row>
    <row r="247" spans="2:19" ht="12.75">
      <c r="B247" s="19"/>
      <c r="D247" s="24"/>
      <c r="E247" s="6"/>
      <c r="F247" s="6"/>
      <c r="P247" s="6"/>
      <c r="Q247" s="6"/>
      <c r="R247" s="7"/>
      <c r="S247" s="7"/>
    </row>
    <row r="248" spans="2:19" ht="12.75">
      <c r="B248" s="19"/>
      <c r="D248" s="24"/>
      <c r="E248" s="6"/>
      <c r="F248" s="6"/>
      <c r="P248" s="6"/>
      <c r="Q248" s="6"/>
      <c r="R248" s="7"/>
      <c r="S248" s="7"/>
    </row>
    <row r="249" spans="2:19" ht="12.75">
      <c r="B249" s="19"/>
      <c r="D249" s="24"/>
      <c r="E249" s="6"/>
      <c r="F249" s="6"/>
      <c r="P249" s="6"/>
      <c r="Q249" s="6"/>
      <c r="R249" s="7"/>
      <c r="S249" s="7"/>
    </row>
    <row r="250" spans="2:19" ht="12.75">
      <c r="B250" s="19"/>
      <c r="D250" s="24"/>
      <c r="E250" s="6"/>
      <c r="F250" s="6"/>
      <c r="P250" s="6"/>
      <c r="Q250" s="6"/>
      <c r="R250" s="7"/>
      <c r="S250" s="7"/>
    </row>
    <row r="251" spans="2:19" ht="12.75">
      <c r="B251" s="19"/>
      <c r="D251" s="24"/>
      <c r="E251" s="6"/>
      <c r="F251" s="6"/>
      <c r="P251" s="6"/>
      <c r="Q251" s="6"/>
      <c r="R251" s="7"/>
      <c r="S251" s="7"/>
    </row>
    <row r="252" spans="2:19" ht="12.75">
      <c r="B252" s="19"/>
      <c r="D252" s="24"/>
      <c r="E252" s="6"/>
      <c r="F252" s="6"/>
      <c r="P252" s="6"/>
      <c r="Q252" s="6"/>
      <c r="R252" s="7"/>
      <c r="S252" s="7"/>
    </row>
    <row r="253" spans="2:19" ht="12.75">
      <c r="B253" s="19"/>
      <c r="D253" s="24"/>
      <c r="E253" s="6"/>
      <c r="F253" s="6"/>
      <c r="P253" s="6"/>
      <c r="Q253" s="6"/>
      <c r="R253" s="7"/>
      <c r="S253" s="7"/>
    </row>
    <row r="254" spans="2:19" ht="12.75">
      <c r="B254" s="19"/>
      <c r="D254" s="24"/>
      <c r="E254" s="6"/>
      <c r="F254" s="6"/>
      <c r="P254" s="6"/>
      <c r="Q254" s="6"/>
      <c r="R254" s="7"/>
      <c r="S254" s="7"/>
    </row>
    <row r="255" spans="2:19" ht="12.75">
      <c r="B255" s="19"/>
      <c r="D255" s="24"/>
      <c r="E255" s="6"/>
      <c r="F255" s="6"/>
      <c r="P255" s="6"/>
      <c r="Q255" s="6"/>
      <c r="R255" s="7"/>
      <c r="S255" s="7"/>
    </row>
    <row r="256" spans="2:19" ht="12.75">
      <c r="B256" s="19"/>
      <c r="D256" s="24"/>
      <c r="E256" s="6"/>
      <c r="F256" s="6"/>
      <c r="P256" s="6"/>
      <c r="Q256" s="6"/>
      <c r="R256" s="7"/>
      <c r="S256" s="7"/>
    </row>
    <row r="257" spans="2:19" ht="12.75">
      <c r="B257" s="19"/>
      <c r="D257" s="24"/>
      <c r="E257" s="6"/>
      <c r="F257" s="6"/>
      <c r="P257" s="6"/>
      <c r="Q257" s="6"/>
      <c r="R257" s="7"/>
      <c r="S257" s="7"/>
    </row>
    <row r="258" spans="2:19" ht="12.75">
      <c r="B258" s="19"/>
      <c r="D258" s="24"/>
      <c r="E258" s="6"/>
      <c r="F258" s="6"/>
      <c r="P258" s="6"/>
      <c r="Q258" s="6"/>
      <c r="R258" s="7"/>
      <c r="S258" s="7"/>
    </row>
    <row r="259" spans="2:19" ht="12.75">
      <c r="B259" s="19"/>
      <c r="D259" s="24"/>
      <c r="E259" s="6"/>
      <c r="F259" s="6"/>
      <c r="P259" s="6"/>
      <c r="Q259" s="6"/>
      <c r="R259" s="7"/>
      <c r="S259" s="7"/>
    </row>
    <row r="260" spans="2:19" ht="12.75">
      <c r="B260" s="19"/>
      <c r="D260" s="24"/>
      <c r="E260" s="6"/>
      <c r="F260" s="6"/>
      <c r="P260" s="6"/>
      <c r="Q260" s="6"/>
      <c r="R260" s="7"/>
      <c r="S260" s="7"/>
    </row>
    <row r="261" spans="2:19" ht="12.75">
      <c r="B261" s="19"/>
      <c r="D261" s="24"/>
      <c r="E261" s="6"/>
      <c r="F261" s="6"/>
      <c r="P261" s="6"/>
      <c r="Q261" s="6"/>
      <c r="R261" s="7"/>
      <c r="S261" s="7"/>
    </row>
    <row r="262" spans="2:19" ht="12.75">
      <c r="B262" s="19"/>
      <c r="D262" s="24"/>
      <c r="E262" s="6"/>
      <c r="F262" s="6"/>
      <c r="P262" s="6"/>
      <c r="Q262" s="6"/>
      <c r="R262" s="7"/>
      <c r="S262" s="7"/>
    </row>
    <row r="263" spans="2:19" ht="12.75">
      <c r="B263" s="19"/>
      <c r="D263" s="24"/>
      <c r="E263" s="6"/>
      <c r="F263" s="6"/>
      <c r="P263" s="6"/>
      <c r="Q263" s="6"/>
      <c r="R263" s="7"/>
      <c r="S263" s="7"/>
    </row>
    <row r="264" spans="2:19" ht="12.75">
      <c r="B264" s="19"/>
      <c r="D264" s="24"/>
      <c r="E264" s="6"/>
      <c r="F264" s="6"/>
      <c r="P264" s="6"/>
      <c r="Q264" s="6"/>
      <c r="R264" s="7"/>
      <c r="S264" s="7"/>
    </row>
    <row r="265" spans="2:19" ht="12.75">
      <c r="B265" s="19"/>
      <c r="D265" s="24"/>
      <c r="E265" s="6"/>
      <c r="F265" s="6"/>
      <c r="P265" s="6"/>
      <c r="Q265" s="6"/>
      <c r="R265" s="7"/>
      <c r="S265" s="7"/>
    </row>
    <row r="266" spans="2:19" ht="12.75">
      <c r="B266" s="19"/>
      <c r="D266" s="24"/>
      <c r="E266" s="6"/>
      <c r="F266" s="6"/>
      <c r="P266" s="6"/>
      <c r="Q266" s="6"/>
      <c r="R266" s="7"/>
      <c r="S266" s="7"/>
    </row>
    <row r="267" spans="2:19" ht="12.75">
      <c r="B267" s="19"/>
      <c r="D267" s="24"/>
      <c r="E267" s="6"/>
      <c r="F267" s="6"/>
      <c r="P267" s="6"/>
      <c r="Q267" s="6"/>
      <c r="R267" s="7"/>
      <c r="S267" s="7"/>
    </row>
    <row r="268" spans="2:19" ht="12.75">
      <c r="B268" s="19"/>
      <c r="D268" s="24"/>
      <c r="E268" s="6"/>
      <c r="F268" s="6"/>
      <c r="P268" s="6"/>
      <c r="Q268" s="6"/>
      <c r="R268" s="7"/>
      <c r="S268" s="7"/>
    </row>
    <row r="269" spans="2:19" ht="12.75">
      <c r="B269" s="19"/>
      <c r="D269" s="24"/>
      <c r="E269" s="6"/>
      <c r="F269" s="6"/>
      <c r="P269" s="6"/>
      <c r="Q269" s="6"/>
      <c r="R269" s="7"/>
      <c r="S269" s="7"/>
    </row>
    <row r="270" spans="2:19" ht="12.75">
      <c r="B270" s="19"/>
      <c r="D270" s="24"/>
      <c r="E270" s="6"/>
      <c r="F270" s="6"/>
      <c r="P270" s="6"/>
      <c r="Q270" s="6"/>
      <c r="R270" s="7"/>
      <c r="S270" s="7"/>
    </row>
    <row r="271" spans="2:19" ht="12.75">
      <c r="B271" s="19"/>
      <c r="D271" s="24"/>
      <c r="E271" s="6"/>
      <c r="F271" s="6"/>
      <c r="P271" s="6"/>
      <c r="Q271" s="6"/>
      <c r="R271" s="7"/>
      <c r="S271" s="7"/>
    </row>
    <row r="272" spans="2:19" ht="12.75">
      <c r="B272" s="19"/>
      <c r="D272" s="24"/>
      <c r="E272" s="6"/>
      <c r="F272" s="6"/>
      <c r="P272" s="6"/>
      <c r="Q272" s="6"/>
      <c r="R272" s="7"/>
      <c r="S272" s="7"/>
    </row>
    <row r="273" spans="2:19" ht="12.75">
      <c r="B273" s="19"/>
      <c r="D273" s="24"/>
      <c r="E273" s="6"/>
      <c r="F273" s="6"/>
      <c r="P273" s="6"/>
      <c r="Q273" s="6"/>
      <c r="R273" s="7"/>
      <c r="S273" s="7"/>
    </row>
    <row r="274" spans="2:19" ht="12.75">
      <c r="B274" s="19"/>
      <c r="D274" s="24"/>
      <c r="E274" s="6"/>
      <c r="F274" s="6"/>
      <c r="P274" s="6"/>
      <c r="Q274" s="6"/>
      <c r="R274" s="7"/>
      <c r="S274" s="7"/>
    </row>
    <row r="275" spans="2:19" ht="12.75">
      <c r="B275" s="19"/>
      <c r="D275" s="24"/>
      <c r="E275" s="6"/>
      <c r="F275" s="6"/>
      <c r="P275" s="6"/>
      <c r="Q275" s="6"/>
      <c r="R275" s="7"/>
      <c r="S275" s="7"/>
    </row>
    <row r="276" spans="2:19" ht="12.75">
      <c r="B276" s="19"/>
      <c r="D276" s="24"/>
      <c r="E276" s="6"/>
      <c r="F276" s="6"/>
      <c r="P276" s="6"/>
      <c r="Q276" s="6"/>
      <c r="R276" s="7"/>
      <c r="S276" s="7"/>
    </row>
    <row r="277" spans="2:19" ht="12.75">
      <c r="B277" s="19"/>
      <c r="D277" s="24"/>
      <c r="E277" s="6"/>
      <c r="F277" s="6"/>
      <c r="P277" s="6"/>
      <c r="Q277" s="6"/>
      <c r="R277" s="7"/>
      <c r="S277" s="7"/>
    </row>
    <row r="278" spans="2:19" ht="12.75">
      <c r="B278" s="19"/>
      <c r="D278" s="24"/>
      <c r="E278" s="6"/>
      <c r="F278" s="6"/>
      <c r="P278" s="6"/>
      <c r="Q278" s="6"/>
      <c r="R278" s="7"/>
      <c r="S278" s="7"/>
    </row>
    <row r="279" spans="2:19" ht="12.75">
      <c r="B279" s="19"/>
      <c r="D279" s="24"/>
      <c r="E279" s="6"/>
      <c r="F279" s="6"/>
      <c r="P279" s="6"/>
      <c r="Q279" s="6"/>
      <c r="R279" s="7"/>
      <c r="S279" s="7"/>
    </row>
    <row r="280" spans="2:19" ht="12.75">
      <c r="B280" s="19"/>
      <c r="D280" s="24"/>
      <c r="E280" s="6"/>
      <c r="F280" s="6"/>
      <c r="P280" s="6"/>
      <c r="Q280" s="6"/>
      <c r="R280" s="7"/>
      <c r="S280" s="7"/>
    </row>
    <row r="281" spans="2:19" ht="12.75">
      <c r="B281" s="19"/>
      <c r="D281" s="24"/>
      <c r="E281" s="6"/>
      <c r="F281" s="6"/>
      <c r="P281" s="6"/>
      <c r="Q281" s="6"/>
      <c r="R281" s="7"/>
      <c r="S281" s="7"/>
    </row>
    <row r="282" spans="2:19" ht="12.75">
      <c r="B282" s="19"/>
      <c r="D282" s="24"/>
      <c r="E282" s="6"/>
      <c r="F282" s="6"/>
      <c r="P282" s="6"/>
      <c r="Q282" s="6"/>
      <c r="R282" s="7"/>
      <c r="S282" s="7"/>
    </row>
    <row r="283" spans="2:19" ht="12.75">
      <c r="B283" s="19"/>
      <c r="D283" s="24"/>
      <c r="E283" s="6"/>
      <c r="F283" s="6"/>
      <c r="P283" s="6"/>
      <c r="Q283" s="6"/>
      <c r="R283" s="7"/>
      <c r="S283" s="7"/>
    </row>
    <row r="284" spans="2:19" ht="12.75">
      <c r="B284" s="19"/>
      <c r="D284" s="24"/>
      <c r="E284" s="6"/>
      <c r="F284" s="6"/>
      <c r="P284" s="6"/>
      <c r="Q284" s="6"/>
      <c r="R284" s="7"/>
      <c r="S284" s="7"/>
    </row>
    <row r="285" spans="2:19" ht="12.75">
      <c r="B285" s="19"/>
      <c r="D285" s="24"/>
      <c r="E285" s="6"/>
      <c r="F285" s="6"/>
      <c r="P285" s="6"/>
      <c r="Q285" s="6"/>
      <c r="R285" s="7"/>
      <c r="S285" s="7"/>
    </row>
    <row r="286" spans="2:19" ht="12.75">
      <c r="B286" s="19"/>
      <c r="D286" s="24"/>
      <c r="E286" s="6"/>
      <c r="F286" s="6"/>
      <c r="P286" s="6"/>
      <c r="Q286" s="6"/>
      <c r="R286" s="7"/>
      <c r="S286" s="7"/>
    </row>
    <row r="287" spans="2:19" ht="12.75">
      <c r="B287" s="19"/>
      <c r="D287" s="24"/>
      <c r="E287" s="6"/>
      <c r="F287" s="6"/>
      <c r="P287" s="6"/>
      <c r="Q287" s="6"/>
      <c r="R287" s="7"/>
      <c r="S287" s="7"/>
    </row>
    <row r="288" spans="2:19" ht="12.75">
      <c r="B288" s="19"/>
      <c r="D288" s="24"/>
      <c r="E288" s="6"/>
      <c r="F288" s="6"/>
      <c r="P288" s="6"/>
      <c r="Q288" s="6"/>
      <c r="R288" s="7"/>
      <c r="S288" s="7"/>
    </row>
    <row r="289" spans="2:19" ht="12.75">
      <c r="B289" s="19"/>
      <c r="D289" s="24"/>
      <c r="E289" s="6"/>
      <c r="F289" s="6"/>
      <c r="P289" s="6"/>
      <c r="Q289" s="6"/>
      <c r="R289" s="7"/>
      <c r="S289" s="7"/>
    </row>
    <row r="290" spans="2:19" ht="12.75">
      <c r="B290" s="19"/>
      <c r="D290" s="24"/>
      <c r="E290" s="6"/>
      <c r="F290" s="6"/>
      <c r="P290" s="6"/>
      <c r="Q290" s="6"/>
      <c r="R290" s="7"/>
      <c r="S290" s="7"/>
    </row>
    <row r="291" spans="2:19" ht="12.75">
      <c r="B291" s="19"/>
      <c r="D291" s="24"/>
      <c r="E291" s="6"/>
      <c r="F291" s="6"/>
      <c r="P291" s="6"/>
      <c r="Q291" s="6"/>
      <c r="R291" s="7"/>
      <c r="S291" s="7"/>
    </row>
    <row r="292" spans="2:19" ht="12.75">
      <c r="B292" s="19"/>
      <c r="D292" s="24"/>
      <c r="E292" s="6"/>
      <c r="F292" s="6"/>
      <c r="P292" s="6"/>
      <c r="Q292" s="6"/>
      <c r="R292" s="7"/>
      <c r="S292" s="7"/>
    </row>
    <row r="293" spans="2:19" ht="12.75">
      <c r="B293" s="19"/>
      <c r="D293" s="24"/>
      <c r="E293" s="6"/>
      <c r="F293" s="6"/>
      <c r="P293" s="6"/>
      <c r="Q293" s="6"/>
      <c r="R293" s="7"/>
      <c r="S293" s="7"/>
    </row>
    <row r="294" spans="2:19" ht="12.75">
      <c r="B294" s="19"/>
      <c r="D294" s="24"/>
      <c r="E294" s="6"/>
      <c r="F294" s="6"/>
      <c r="P294" s="6"/>
      <c r="Q294" s="6"/>
      <c r="R294" s="7"/>
      <c r="S294" s="7"/>
    </row>
    <row r="295" spans="2:19" ht="12.75">
      <c r="B295" s="19"/>
      <c r="D295" s="24"/>
      <c r="E295" s="6"/>
      <c r="F295" s="6"/>
      <c r="P295" s="6"/>
      <c r="Q295" s="6"/>
      <c r="R295" s="7"/>
      <c r="S295" s="7"/>
    </row>
    <row r="296" spans="2:19" ht="12.75">
      <c r="B296" s="19"/>
      <c r="D296" s="24"/>
      <c r="E296" s="6"/>
      <c r="F296" s="6"/>
      <c r="P296" s="6"/>
      <c r="Q296" s="6"/>
      <c r="R296" s="7"/>
      <c r="S296" s="7"/>
    </row>
    <row r="297" spans="2:19" ht="12.75">
      <c r="B297" s="19"/>
      <c r="D297" s="24"/>
      <c r="E297" s="6"/>
      <c r="F297" s="6"/>
      <c r="P297" s="6"/>
      <c r="Q297" s="6"/>
      <c r="R297" s="7"/>
      <c r="S297" s="7"/>
    </row>
    <row r="298" spans="2:19" ht="12.75">
      <c r="B298" s="19"/>
      <c r="D298" s="24"/>
      <c r="E298" s="6"/>
      <c r="F298" s="6"/>
      <c r="P298" s="6"/>
      <c r="Q298" s="6"/>
      <c r="R298" s="7"/>
      <c r="S298" s="7"/>
    </row>
    <row r="299" spans="2:19" ht="12.75">
      <c r="B299" s="19"/>
      <c r="D299" s="24"/>
      <c r="E299" s="6"/>
      <c r="F299" s="6"/>
      <c r="P299" s="6"/>
      <c r="Q299" s="6"/>
      <c r="R299" s="7"/>
      <c r="S299" s="7"/>
    </row>
    <row r="300" spans="2:19" ht="12.75">
      <c r="B300" s="19"/>
      <c r="D300" s="24"/>
      <c r="E300" s="6"/>
      <c r="F300" s="6"/>
      <c r="P300" s="6"/>
      <c r="Q300" s="6"/>
      <c r="R300" s="7"/>
      <c r="S300" s="7"/>
    </row>
    <row r="301" spans="2:19" ht="12.75">
      <c r="B301" s="19"/>
      <c r="D301" s="24"/>
      <c r="E301" s="6"/>
      <c r="F301" s="6"/>
      <c r="P301" s="6"/>
      <c r="Q301" s="6"/>
      <c r="R301" s="7"/>
      <c r="S301" s="7"/>
    </row>
    <row r="302" spans="2:19" ht="12.75">
      <c r="B302" s="19"/>
      <c r="D302" s="24"/>
      <c r="E302" s="6"/>
      <c r="F302" s="6"/>
      <c r="P302" s="6"/>
      <c r="Q302" s="6"/>
      <c r="R302" s="7"/>
      <c r="S302" s="7"/>
    </row>
    <row r="303" spans="2:19" ht="12.75">
      <c r="B303" s="19"/>
      <c r="D303" s="24"/>
      <c r="E303" s="6"/>
      <c r="F303" s="6"/>
      <c r="P303" s="6"/>
      <c r="Q303" s="6"/>
      <c r="R303" s="7"/>
      <c r="S303" s="7"/>
    </row>
    <row r="304" spans="2:19" ht="12.75">
      <c r="B304" s="19"/>
      <c r="D304" s="24"/>
      <c r="E304" s="6"/>
      <c r="F304" s="6"/>
      <c r="P304" s="6"/>
      <c r="Q304" s="6"/>
      <c r="R304" s="7"/>
      <c r="S304" s="7"/>
    </row>
    <row r="305" spans="2:19" ht="12.75">
      <c r="B305" s="19"/>
      <c r="D305" s="24"/>
      <c r="E305" s="6"/>
      <c r="F305" s="6"/>
      <c r="P305" s="6"/>
      <c r="Q305" s="6"/>
      <c r="R305" s="7"/>
      <c r="S305" s="7"/>
    </row>
    <row r="306" spans="2:19" ht="12.75">
      <c r="B306" s="19"/>
      <c r="D306" s="24"/>
      <c r="E306" s="6"/>
      <c r="F306" s="6"/>
      <c r="P306" s="6"/>
      <c r="Q306" s="6"/>
      <c r="R306" s="7"/>
      <c r="S306" s="7"/>
    </row>
    <row r="307" spans="2:19" ht="12.75">
      <c r="B307" s="19"/>
      <c r="D307" s="24"/>
      <c r="E307" s="6"/>
      <c r="F307" s="6"/>
      <c r="P307" s="6"/>
      <c r="Q307" s="6"/>
      <c r="R307" s="7"/>
      <c r="S307" s="7"/>
    </row>
    <row r="308" spans="2:19" ht="12.75">
      <c r="B308" s="19"/>
      <c r="D308" s="24"/>
      <c r="E308" s="6"/>
      <c r="F308" s="6"/>
      <c r="P308" s="6"/>
      <c r="Q308" s="6"/>
      <c r="R308" s="7"/>
      <c r="S308" s="7"/>
    </row>
    <row r="309" spans="2:19" ht="12.75">
      <c r="B309" s="19"/>
      <c r="D309" s="24"/>
      <c r="E309" s="6"/>
      <c r="F309" s="6"/>
      <c r="P309" s="6"/>
      <c r="Q309" s="6"/>
      <c r="R309" s="7"/>
      <c r="S309" s="7"/>
    </row>
    <row r="310" spans="2:19" ht="12.75">
      <c r="B310" s="19"/>
      <c r="D310" s="24"/>
      <c r="E310" s="6"/>
      <c r="F310" s="6"/>
      <c r="P310" s="6"/>
      <c r="Q310" s="6"/>
      <c r="R310" s="7"/>
      <c r="S310" s="7"/>
    </row>
    <row r="311" spans="2:19" ht="12.75">
      <c r="B311" s="19"/>
      <c r="D311" s="24"/>
      <c r="E311" s="6"/>
      <c r="F311" s="6"/>
      <c r="P311" s="6"/>
      <c r="Q311" s="6"/>
      <c r="R311" s="7"/>
      <c r="S311" s="7"/>
    </row>
    <row r="312" spans="2:19" ht="12.75">
      <c r="B312" s="19"/>
      <c r="D312" s="24"/>
      <c r="E312" s="6"/>
      <c r="F312" s="6"/>
      <c r="P312" s="6"/>
      <c r="Q312" s="6"/>
      <c r="R312" s="7"/>
      <c r="S312" s="7"/>
    </row>
    <row r="313" spans="2:19" ht="12.75">
      <c r="B313" s="19"/>
      <c r="D313" s="24"/>
      <c r="E313" s="6"/>
      <c r="F313" s="6"/>
      <c r="P313" s="6"/>
      <c r="Q313" s="6"/>
      <c r="R313" s="7"/>
      <c r="S313" s="7"/>
    </row>
    <row r="314" spans="2:19" ht="12.75">
      <c r="B314" s="19"/>
      <c r="D314" s="24"/>
      <c r="E314" s="6"/>
      <c r="F314" s="6"/>
      <c r="P314" s="6"/>
      <c r="Q314" s="6"/>
      <c r="R314" s="7"/>
      <c r="S314" s="7"/>
    </row>
    <row r="315" spans="2:19" ht="12.75">
      <c r="B315" s="19"/>
      <c r="D315" s="24"/>
      <c r="E315" s="6"/>
      <c r="F315" s="6"/>
      <c r="P315" s="6"/>
      <c r="Q315" s="6"/>
      <c r="R315" s="7"/>
      <c r="S315" s="7"/>
    </row>
    <row r="316" spans="2:19" ht="12.75">
      <c r="B316" s="19"/>
      <c r="D316" s="24"/>
      <c r="E316" s="6"/>
      <c r="F316" s="6"/>
      <c r="P316" s="6"/>
      <c r="Q316" s="6"/>
      <c r="R316" s="7"/>
      <c r="S316" s="7"/>
    </row>
    <row r="317" spans="2:19" ht="12.75">
      <c r="B317" s="19"/>
      <c r="D317" s="24"/>
      <c r="E317" s="6"/>
      <c r="F317" s="6"/>
      <c r="P317" s="6"/>
      <c r="Q317" s="6"/>
      <c r="R317" s="7"/>
      <c r="S317" s="7"/>
    </row>
    <row r="318" spans="2:19" ht="12.75">
      <c r="B318" s="19"/>
      <c r="D318" s="24"/>
      <c r="E318" s="6"/>
      <c r="F318" s="6"/>
      <c r="P318" s="6"/>
      <c r="Q318" s="6"/>
      <c r="R318" s="7"/>
      <c r="S318" s="7"/>
    </row>
    <row r="319" spans="2:19" ht="12.75">
      <c r="B319" s="19"/>
      <c r="D319" s="24"/>
      <c r="E319" s="6"/>
      <c r="F319" s="6"/>
      <c r="P319" s="6"/>
      <c r="Q319" s="6"/>
      <c r="R319" s="7"/>
      <c r="S319" s="7"/>
    </row>
    <row r="320" spans="2:19" ht="12.75">
      <c r="B320" s="19"/>
      <c r="D320" s="24"/>
      <c r="E320" s="6"/>
      <c r="F320" s="6"/>
      <c r="P320" s="6"/>
      <c r="Q320" s="6"/>
      <c r="R320" s="7"/>
      <c r="S320" s="7"/>
    </row>
    <row r="321" spans="2:19" ht="12.75">
      <c r="B321" s="19"/>
      <c r="D321" s="24"/>
      <c r="E321" s="6"/>
      <c r="F321" s="6"/>
      <c r="P321" s="6"/>
      <c r="Q321" s="6"/>
      <c r="R321" s="7"/>
      <c r="S321" s="7"/>
    </row>
    <row r="322" spans="2:19" ht="12.75">
      <c r="B322" s="19"/>
      <c r="D322" s="24"/>
      <c r="E322" s="6"/>
      <c r="F322" s="6"/>
      <c r="P322" s="6"/>
      <c r="Q322" s="6"/>
      <c r="R322" s="7"/>
      <c r="S322" s="7"/>
    </row>
    <row r="323" spans="2:19" ht="12.75">
      <c r="B323" s="19"/>
      <c r="D323" s="24"/>
      <c r="E323" s="6"/>
      <c r="F323" s="6"/>
      <c r="P323" s="6"/>
      <c r="Q323" s="6"/>
      <c r="R323" s="7"/>
      <c r="S323" s="7"/>
    </row>
    <row r="324" spans="2:19" ht="12.75">
      <c r="B324" s="19"/>
      <c r="D324" s="24"/>
      <c r="E324" s="6"/>
      <c r="F324" s="6"/>
      <c r="P324" s="6"/>
      <c r="Q324" s="6"/>
      <c r="R324" s="7"/>
      <c r="S324" s="7"/>
    </row>
    <row r="325" spans="2:19" ht="12.75">
      <c r="B325" s="19"/>
      <c r="D325" s="24"/>
      <c r="E325" s="6"/>
      <c r="F325" s="6"/>
      <c r="P325" s="6"/>
      <c r="Q325" s="6"/>
      <c r="R325" s="7"/>
      <c r="S325" s="7"/>
    </row>
    <row r="326" spans="2:19" ht="12.75">
      <c r="B326" s="19"/>
      <c r="D326" s="24"/>
      <c r="E326" s="6"/>
      <c r="F326" s="6"/>
      <c r="P326" s="6"/>
      <c r="Q326" s="6"/>
      <c r="R326" s="7"/>
      <c r="S326" s="7"/>
    </row>
    <row r="327" spans="2:19" ht="12.75">
      <c r="B327" s="19"/>
      <c r="D327" s="24"/>
      <c r="E327" s="6"/>
      <c r="F327" s="6"/>
      <c r="P327" s="6"/>
      <c r="Q327" s="6"/>
      <c r="R327" s="7"/>
      <c r="S327" s="7"/>
    </row>
    <row r="328" spans="2:19" ht="12.75">
      <c r="B328" s="19"/>
      <c r="D328" s="24"/>
      <c r="E328" s="6"/>
      <c r="F328" s="6"/>
      <c r="P328" s="6"/>
      <c r="Q328" s="6"/>
      <c r="R328" s="7"/>
      <c r="S328" s="7"/>
    </row>
    <row r="329" spans="2:19" ht="12.75">
      <c r="B329" s="19"/>
      <c r="D329" s="24"/>
      <c r="E329" s="6"/>
      <c r="F329" s="6"/>
      <c r="P329" s="6"/>
      <c r="Q329" s="6"/>
      <c r="R329" s="7"/>
      <c r="S329" s="7"/>
    </row>
    <row r="330" spans="2:19" ht="12.75">
      <c r="B330" s="19"/>
      <c r="D330" s="24"/>
      <c r="E330" s="6"/>
      <c r="F330" s="6"/>
      <c r="P330" s="6"/>
      <c r="Q330" s="6"/>
      <c r="R330" s="7"/>
      <c r="S330" s="7"/>
    </row>
    <row r="331" spans="2:19" ht="12.75">
      <c r="B331" s="19"/>
      <c r="D331" s="24"/>
      <c r="E331" s="6"/>
      <c r="F331" s="6"/>
      <c r="P331" s="6"/>
      <c r="Q331" s="6"/>
      <c r="R331" s="7"/>
      <c r="S331" s="7"/>
    </row>
    <row r="332" spans="2:19" ht="12.75">
      <c r="B332" s="19"/>
      <c r="D332" s="24"/>
      <c r="E332" s="6"/>
      <c r="F332" s="6"/>
      <c r="P332" s="6"/>
      <c r="Q332" s="6"/>
      <c r="R332" s="7"/>
      <c r="S332" s="7"/>
    </row>
    <row r="333" spans="2:19" ht="12.75">
      <c r="B333" s="19"/>
      <c r="D333" s="24"/>
      <c r="E333" s="6"/>
      <c r="F333" s="6"/>
      <c r="P333" s="6"/>
      <c r="Q333" s="6"/>
      <c r="R333" s="7"/>
      <c r="S333" s="7"/>
    </row>
    <row r="334" spans="2:19" ht="12.75">
      <c r="B334" s="19"/>
      <c r="D334" s="24"/>
      <c r="E334" s="6"/>
      <c r="F334" s="6"/>
      <c r="P334" s="6"/>
      <c r="Q334" s="6"/>
      <c r="R334" s="7"/>
      <c r="S334" s="7"/>
    </row>
    <row r="335" spans="2:19" ht="12.75">
      <c r="B335" s="19"/>
      <c r="D335" s="24"/>
      <c r="E335" s="6"/>
      <c r="F335" s="6"/>
      <c r="P335" s="6"/>
      <c r="Q335" s="6"/>
      <c r="R335" s="7"/>
      <c r="S335" s="7"/>
    </row>
    <row r="336" spans="2:19" ht="12.75">
      <c r="B336" s="19"/>
      <c r="D336" s="24"/>
      <c r="E336" s="6"/>
      <c r="F336" s="6"/>
      <c r="P336" s="6"/>
      <c r="Q336" s="6"/>
      <c r="R336" s="7"/>
      <c r="S336" s="7"/>
    </row>
    <row r="337" spans="2:19" ht="12.75">
      <c r="B337" s="19"/>
      <c r="D337" s="24"/>
      <c r="E337" s="6"/>
      <c r="F337" s="6"/>
      <c r="P337" s="6"/>
      <c r="Q337" s="6"/>
      <c r="R337" s="7"/>
      <c r="S337" s="7"/>
    </row>
    <row r="338" spans="2:19" ht="12.75">
      <c r="B338" s="19"/>
      <c r="D338" s="24"/>
      <c r="E338" s="6"/>
      <c r="F338" s="6"/>
      <c r="P338" s="6"/>
      <c r="Q338" s="6"/>
      <c r="R338" s="7"/>
      <c r="S338" s="7"/>
    </row>
    <row r="339" spans="2:19" ht="12.75">
      <c r="B339" s="19"/>
      <c r="D339" s="24"/>
      <c r="E339" s="6"/>
      <c r="F339" s="6"/>
      <c r="P339" s="6"/>
      <c r="Q339" s="6"/>
      <c r="R339" s="7"/>
      <c r="S339" s="7"/>
    </row>
    <row r="340" spans="2:19" ht="12.75">
      <c r="B340" s="19"/>
      <c r="D340" s="24"/>
      <c r="E340" s="6"/>
      <c r="F340" s="6"/>
      <c r="P340" s="6"/>
      <c r="Q340" s="6"/>
      <c r="R340" s="7"/>
      <c r="S340" s="7"/>
    </row>
    <row r="341" spans="2:19" ht="12.75">
      <c r="B341" s="19"/>
      <c r="D341" s="24"/>
      <c r="E341" s="6"/>
      <c r="F341" s="6"/>
      <c r="P341" s="6"/>
      <c r="Q341" s="6"/>
      <c r="R341" s="7"/>
      <c r="S341" s="7"/>
    </row>
    <row r="342" spans="2:19" ht="12.75">
      <c r="B342" s="19"/>
      <c r="D342" s="24"/>
      <c r="E342" s="6"/>
      <c r="F342" s="6"/>
      <c r="P342" s="6"/>
      <c r="Q342" s="6"/>
      <c r="R342" s="7"/>
      <c r="S342" s="7"/>
    </row>
    <row r="343" spans="2:19" ht="12.75">
      <c r="B343" s="19"/>
      <c r="D343" s="24"/>
      <c r="E343" s="6"/>
      <c r="F343" s="6"/>
      <c r="P343" s="6"/>
      <c r="Q343" s="6"/>
      <c r="R343" s="7"/>
      <c r="S343" s="7"/>
    </row>
    <row r="344" spans="2:19" ht="12.75">
      <c r="B344" s="19"/>
      <c r="D344" s="24"/>
      <c r="E344" s="6"/>
      <c r="F344" s="6"/>
      <c r="P344" s="6"/>
      <c r="Q344" s="6"/>
      <c r="R344" s="7"/>
      <c r="S344" s="7"/>
    </row>
    <row r="345" spans="2:19" ht="12.75">
      <c r="B345" s="19"/>
      <c r="D345" s="24"/>
      <c r="E345" s="6"/>
      <c r="F345" s="6"/>
      <c r="P345" s="6"/>
      <c r="Q345" s="6"/>
      <c r="R345" s="7"/>
      <c r="S345" s="7"/>
    </row>
    <row r="346" spans="2:19" ht="12.75">
      <c r="B346" s="19"/>
      <c r="D346" s="24"/>
      <c r="E346" s="6"/>
      <c r="F346" s="6"/>
      <c r="P346" s="6"/>
      <c r="Q346" s="6"/>
      <c r="R346" s="7"/>
      <c r="S346" s="7"/>
    </row>
    <row r="347" spans="2:19" ht="12.75">
      <c r="B347" s="19"/>
      <c r="D347" s="24"/>
      <c r="E347" s="6"/>
      <c r="F347" s="6"/>
      <c r="P347" s="6"/>
      <c r="Q347" s="6"/>
      <c r="R347" s="7"/>
      <c r="S347" s="7"/>
    </row>
    <row r="348" spans="2:19" ht="12.75">
      <c r="B348" s="19"/>
      <c r="D348" s="24"/>
      <c r="E348" s="6"/>
      <c r="F348" s="6"/>
      <c r="P348" s="6"/>
      <c r="Q348" s="6"/>
      <c r="R348" s="7"/>
      <c r="S348" s="7"/>
    </row>
    <row r="349" spans="2:19" ht="12.75">
      <c r="B349" s="19"/>
      <c r="D349" s="24"/>
      <c r="E349" s="6"/>
      <c r="F349" s="6"/>
      <c r="P349" s="6"/>
      <c r="Q349" s="6"/>
      <c r="R349" s="7"/>
      <c r="S349" s="7"/>
    </row>
    <row r="350" spans="2:19" ht="12.75">
      <c r="B350" s="19"/>
      <c r="D350" s="24"/>
      <c r="E350" s="6"/>
      <c r="F350" s="6"/>
      <c r="P350" s="6"/>
      <c r="Q350" s="6"/>
      <c r="R350" s="7"/>
      <c r="S350" s="7"/>
    </row>
    <row r="351" spans="2:19" ht="12.75">
      <c r="B351" s="19"/>
      <c r="D351" s="24"/>
      <c r="E351" s="6"/>
      <c r="F351" s="6"/>
      <c r="P351" s="6"/>
      <c r="Q351" s="6"/>
      <c r="R351" s="7"/>
      <c r="S351" s="7"/>
    </row>
    <row r="352" spans="2:19" ht="12.75">
      <c r="B352" s="19"/>
      <c r="D352" s="24"/>
      <c r="E352" s="6"/>
      <c r="F352" s="6"/>
      <c r="P352" s="6"/>
      <c r="Q352" s="6"/>
      <c r="R352" s="7"/>
      <c r="S352" s="7"/>
    </row>
    <row r="353" spans="2:19" ht="12.75">
      <c r="B353" s="19"/>
      <c r="D353" s="24"/>
      <c r="E353" s="6"/>
      <c r="F353" s="6"/>
      <c r="P353" s="6"/>
      <c r="Q353" s="6"/>
      <c r="R353" s="7"/>
      <c r="S353" s="7"/>
    </row>
    <row r="354" spans="2:19" ht="12.75">
      <c r="B354" s="19"/>
      <c r="D354" s="24"/>
      <c r="E354" s="6"/>
      <c r="F354" s="6"/>
      <c r="P354" s="6"/>
      <c r="Q354" s="6"/>
      <c r="R354" s="7"/>
      <c r="S354" s="7"/>
    </row>
    <row r="355" spans="2:19" ht="12.75">
      <c r="B355" s="19"/>
      <c r="D355" s="24"/>
      <c r="E355" s="6"/>
      <c r="F355" s="6"/>
      <c r="P355" s="6"/>
      <c r="Q355" s="6"/>
      <c r="R355" s="7"/>
      <c r="S355" s="7"/>
    </row>
    <row r="356" spans="2:19" ht="12.75">
      <c r="B356" s="19"/>
      <c r="D356" s="24"/>
      <c r="E356" s="6"/>
      <c r="F356" s="6"/>
      <c r="P356" s="6"/>
      <c r="Q356" s="6"/>
      <c r="R356" s="7"/>
      <c r="S356" s="7"/>
    </row>
    <row r="357" spans="2:19" ht="12.75">
      <c r="B357" s="19"/>
      <c r="D357" s="24"/>
      <c r="E357" s="6"/>
      <c r="F357" s="6"/>
      <c r="P357" s="6"/>
      <c r="Q357" s="6"/>
      <c r="R357" s="7"/>
      <c r="S357" s="7"/>
    </row>
    <row r="358" spans="2:19" ht="12.75">
      <c r="B358" s="19"/>
      <c r="D358" s="24"/>
      <c r="E358" s="6"/>
      <c r="F358" s="6"/>
      <c r="P358" s="6"/>
      <c r="Q358" s="6"/>
      <c r="R358" s="7"/>
      <c r="S358" s="7"/>
    </row>
    <row r="359" spans="2:19" ht="12.75">
      <c r="B359" s="19"/>
      <c r="D359" s="24"/>
      <c r="E359" s="6"/>
      <c r="F359" s="6"/>
      <c r="P359" s="6"/>
      <c r="Q359" s="6"/>
      <c r="R359" s="7"/>
      <c r="S359" s="7"/>
    </row>
    <row r="360" spans="2:19" ht="12.75">
      <c r="B360" s="19"/>
      <c r="D360" s="24"/>
      <c r="E360" s="6"/>
      <c r="F360" s="6"/>
      <c r="P360" s="6"/>
      <c r="Q360" s="6"/>
      <c r="R360" s="7"/>
      <c r="S360" s="7"/>
    </row>
    <row r="361" spans="2:19" ht="12.75">
      <c r="B361" s="19"/>
      <c r="D361" s="24"/>
      <c r="E361" s="6"/>
      <c r="F361" s="6"/>
      <c r="P361" s="6"/>
      <c r="Q361" s="6"/>
      <c r="R361" s="7"/>
      <c r="S361" s="7"/>
    </row>
    <row r="362" spans="2:19" ht="12.75">
      <c r="B362" s="19"/>
      <c r="D362" s="24"/>
      <c r="E362" s="6"/>
      <c r="F362" s="6"/>
      <c r="P362" s="6"/>
      <c r="Q362" s="6"/>
      <c r="R362" s="7"/>
      <c r="S362" s="7"/>
    </row>
    <row r="363" spans="2:19" ht="12.75">
      <c r="B363" s="19"/>
      <c r="D363" s="24"/>
      <c r="E363" s="6"/>
      <c r="F363" s="6"/>
      <c r="P363" s="6"/>
      <c r="Q363" s="6"/>
      <c r="R363" s="7"/>
      <c r="S363" s="7"/>
    </row>
    <row r="364" spans="2:19" ht="12.75">
      <c r="B364" s="19"/>
      <c r="D364" s="24"/>
      <c r="E364" s="6"/>
      <c r="F364" s="6"/>
      <c r="P364" s="6"/>
      <c r="Q364" s="6"/>
      <c r="R364" s="7"/>
      <c r="S364" s="7"/>
    </row>
    <row r="365" spans="2:19" ht="12.75">
      <c r="B365" s="19"/>
      <c r="D365" s="24"/>
      <c r="E365" s="6"/>
      <c r="F365" s="6"/>
      <c r="P365" s="6"/>
      <c r="Q365" s="6"/>
      <c r="R365" s="7"/>
      <c r="S365" s="7"/>
    </row>
    <row r="366" spans="2:19" ht="12.75">
      <c r="B366" s="19"/>
      <c r="D366" s="24"/>
      <c r="E366" s="6"/>
      <c r="F366" s="6"/>
      <c r="P366" s="6"/>
      <c r="Q366" s="6"/>
      <c r="R366" s="7"/>
      <c r="S366" s="7"/>
    </row>
    <row r="367" spans="2:19" ht="12.75">
      <c r="B367" s="19"/>
      <c r="D367" s="24"/>
      <c r="E367" s="6"/>
      <c r="F367" s="6"/>
      <c r="P367" s="6"/>
      <c r="Q367" s="6"/>
      <c r="R367" s="7"/>
      <c r="S367" s="7"/>
    </row>
    <row r="368" spans="2:19" ht="12.75">
      <c r="B368" s="19"/>
      <c r="D368" s="24"/>
      <c r="E368" s="6"/>
      <c r="F368" s="6"/>
      <c r="P368" s="6"/>
      <c r="Q368" s="6"/>
      <c r="R368" s="7"/>
      <c r="S368" s="7"/>
    </row>
    <row r="369" spans="2:19" ht="12.75">
      <c r="B369" s="19"/>
      <c r="D369" s="24"/>
      <c r="E369" s="6"/>
      <c r="F369" s="6"/>
      <c r="P369" s="6"/>
      <c r="Q369" s="6"/>
      <c r="R369" s="7"/>
      <c r="S369" s="7"/>
    </row>
    <row r="370" spans="2:19" ht="12.75">
      <c r="B370" s="19"/>
      <c r="D370" s="24"/>
      <c r="E370" s="6"/>
      <c r="F370" s="6"/>
      <c r="P370" s="6"/>
      <c r="Q370" s="6"/>
      <c r="R370" s="7"/>
      <c r="S370" s="7"/>
    </row>
    <row r="371" spans="2:19" ht="12.75">
      <c r="B371" s="19"/>
      <c r="D371" s="24"/>
      <c r="E371" s="6"/>
      <c r="F371" s="6"/>
      <c r="P371" s="6"/>
      <c r="Q371" s="6"/>
      <c r="R371" s="7"/>
      <c r="S371" s="7"/>
    </row>
    <row r="372" spans="2:19" ht="12.75">
      <c r="B372" s="19"/>
      <c r="D372" s="24"/>
      <c r="E372" s="6"/>
      <c r="F372" s="6"/>
      <c r="P372" s="6"/>
      <c r="Q372" s="6"/>
      <c r="R372" s="7"/>
      <c r="S372" s="7"/>
    </row>
    <row r="373" spans="2:19" ht="12.75">
      <c r="B373" s="19"/>
      <c r="D373" s="24"/>
      <c r="E373" s="6"/>
      <c r="F373" s="6"/>
      <c r="P373" s="6"/>
      <c r="Q373" s="6"/>
      <c r="R373" s="7"/>
      <c r="S373" s="7"/>
    </row>
    <row r="374" spans="2:19" ht="12.75">
      <c r="B374" s="19"/>
      <c r="D374" s="24"/>
      <c r="E374" s="6"/>
      <c r="F374" s="6"/>
      <c r="P374" s="6"/>
      <c r="Q374" s="6"/>
      <c r="R374" s="7"/>
      <c r="S374" s="7"/>
    </row>
    <row r="375" spans="2:19" ht="12.75">
      <c r="B375" s="19"/>
      <c r="D375" s="24"/>
      <c r="E375" s="6"/>
      <c r="F375" s="6"/>
      <c r="P375" s="6"/>
      <c r="Q375" s="6"/>
      <c r="R375" s="7"/>
      <c r="S375" s="7"/>
    </row>
    <row r="376" spans="2:19" ht="12.75">
      <c r="B376" s="19"/>
      <c r="D376" s="24"/>
      <c r="E376" s="6"/>
      <c r="F376" s="6"/>
      <c r="P376" s="6"/>
      <c r="Q376" s="6"/>
      <c r="R376" s="7"/>
      <c r="S376" s="7"/>
    </row>
    <row r="377" spans="2:19" ht="12.75">
      <c r="B377" s="19"/>
      <c r="D377" s="24"/>
      <c r="E377" s="6"/>
      <c r="F377" s="6"/>
      <c r="P377" s="6"/>
      <c r="Q377" s="6"/>
      <c r="R377" s="7"/>
      <c r="S377" s="7"/>
    </row>
    <row r="378" spans="2:19" ht="12.75">
      <c r="B378" s="19"/>
      <c r="D378" s="24"/>
      <c r="E378" s="6"/>
      <c r="F378" s="6"/>
      <c r="P378" s="6"/>
      <c r="Q378" s="6"/>
      <c r="R378" s="7"/>
      <c r="S378" s="7"/>
    </row>
    <row r="379" spans="2:19" ht="12.75">
      <c r="B379" s="19"/>
      <c r="D379" s="24"/>
      <c r="E379" s="6"/>
      <c r="F379" s="6"/>
      <c r="P379" s="6"/>
      <c r="Q379" s="6"/>
      <c r="R379" s="7"/>
      <c r="S379" s="7"/>
    </row>
    <row r="380" spans="2:19" ht="12.75">
      <c r="B380" s="19"/>
      <c r="D380" s="24"/>
      <c r="E380" s="6"/>
      <c r="F380" s="6"/>
      <c r="P380" s="6"/>
      <c r="Q380" s="6"/>
      <c r="R380" s="7"/>
      <c r="S380" s="7"/>
    </row>
    <row r="381" spans="2:19" ht="12.75">
      <c r="B381" s="19"/>
      <c r="D381" s="24"/>
      <c r="E381" s="6"/>
      <c r="F381" s="6"/>
      <c r="P381" s="6"/>
      <c r="Q381" s="6"/>
      <c r="R381" s="7"/>
      <c r="S381" s="7"/>
    </row>
    <row r="382" spans="2:19" ht="12.75">
      <c r="B382" s="19"/>
      <c r="D382" s="24"/>
      <c r="E382" s="6"/>
      <c r="F382" s="6"/>
      <c r="P382" s="6"/>
      <c r="Q382" s="6"/>
      <c r="R382" s="7"/>
      <c r="S382" s="7"/>
    </row>
    <row r="383" spans="2:19" ht="12.75">
      <c r="B383" s="19"/>
      <c r="D383" s="24"/>
      <c r="E383" s="6"/>
      <c r="F383" s="6"/>
      <c r="P383" s="6"/>
      <c r="Q383" s="6"/>
      <c r="R383" s="7"/>
      <c r="S383" s="7"/>
    </row>
    <row r="384" spans="2:19" ht="12.75">
      <c r="B384" s="19"/>
      <c r="D384" s="24"/>
      <c r="E384" s="6"/>
      <c r="F384" s="6"/>
      <c r="P384" s="6"/>
      <c r="Q384" s="6"/>
      <c r="R384" s="7"/>
      <c r="S384" s="7"/>
    </row>
    <row r="385" spans="2:19" ht="12.75">
      <c r="B385" s="19"/>
      <c r="D385" s="24"/>
      <c r="E385" s="6"/>
      <c r="F385" s="6"/>
      <c r="P385" s="6"/>
      <c r="Q385" s="6"/>
      <c r="R385" s="7"/>
      <c r="S385" s="7"/>
    </row>
    <row r="386" spans="2:19" ht="12.75">
      <c r="B386" s="19"/>
      <c r="D386" s="24"/>
      <c r="E386" s="6"/>
      <c r="F386" s="6"/>
      <c r="P386" s="6"/>
      <c r="Q386" s="6"/>
      <c r="R386" s="7"/>
      <c r="S386" s="7"/>
    </row>
    <row r="387" spans="2:19" ht="12.75">
      <c r="B387" s="19"/>
      <c r="D387" s="24"/>
      <c r="E387" s="6"/>
      <c r="F387" s="6"/>
      <c r="P387" s="6"/>
      <c r="Q387" s="6"/>
      <c r="R387" s="7"/>
      <c r="S387" s="7"/>
    </row>
    <row r="388" spans="2:19" ht="12.75">
      <c r="B388" s="19"/>
      <c r="D388" s="24"/>
      <c r="E388" s="6"/>
      <c r="F388" s="6"/>
      <c r="P388" s="6"/>
      <c r="Q388" s="6"/>
      <c r="R388" s="7"/>
      <c r="S388" s="7"/>
    </row>
    <row r="389" spans="2:19" ht="12.75">
      <c r="B389" s="19"/>
      <c r="D389" s="24"/>
      <c r="E389" s="6"/>
      <c r="F389" s="6"/>
      <c r="P389" s="6"/>
      <c r="Q389" s="6"/>
      <c r="R389" s="7"/>
      <c r="S389" s="7"/>
    </row>
    <row r="390" spans="2:19" ht="12.75">
      <c r="B390" s="19"/>
      <c r="D390" s="24"/>
      <c r="E390" s="6"/>
      <c r="F390" s="6"/>
      <c r="P390" s="6"/>
      <c r="Q390" s="6"/>
      <c r="R390" s="7"/>
      <c r="S390" s="7"/>
    </row>
    <row r="391" spans="2:19" ht="12.75">
      <c r="B391" s="19"/>
      <c r="D391" s="24"/>
      <c r="E391" s="6"/>
      <c r="F391" s="6"/>
      <c r="P391" s="6"/>
      <c r="Q391" s="6"/>
      <c r="R391" s="7"/>
      <c r="S391" s="7"/>
    </row>
    <row r="392" spans="2:19" ht="12.75">
      <c r="B392" s="19"/>
      <c r="D392" s="24"/>
      <c r="E392" s="6"/>
      <c r="F392" s="6"/>
      <c r="P392" s="6"/>
      <c r="Q392" s="6"/>
      <c r="R392" s="7"/>
      <c r="S392" s="7"/>
    </row>
    <row r="393" spans="2:19" ht="12.75">
      <c r="B393" s="19"/>
      <c r="D393" s="24"/>
      <c r="E393" s="6"/>
      <c r="F393" s="6"/>
      <c r="P393" s="6"/>
      <c r="Q393" s="6"/>
      <c r="R393" s="7"/>
      <c r="S393" s="7"/>
    </row>
    <row r="394" spans="2:19" ht="12.75">
      <c r="B394" s="19"/>
      <c r="D394" s="24"/>
      <c r="E394" s="6"/>
      <c r="F394" s="6"/>
      <c r="P394" s="6"/>
      <c r="Q394" s="6"/>
      <c r="R394" s="7"/>
      <c r="S394" s="7"/>
    </row>
    <row r="395" spans="2:19" ht="12.75">
      <c r="B395" s="19"/>
      <c r="D395" s="24"/>
      <c r="E395" s="6"/>
      <c r="F395" s="6"/>
      <c r="P395" s="6"/>
      <c r="Q395" s="6"/>
      <c r="R395" s="7"/>
      <c r="S395" s="7"/>
    </row>
    <row r="396" spans="2:19" ht="12.75">
      <c r="B396" s="19"/>
      <c r="D396" s="24"/>
      <c r="E396" s="6"/>
      <c r="F396" s="6"/>
      <c r="P396" s="6"/>
      <c r="Q396" s="6"/>
      <c r="R396" s="7"/>
      <c r="S396" s="7"/>
    </row>
    <row r="397" spans="2:19" ht="12.75">
      <c r="B397" s="19"/>
      <c r="D397" s="24"/>
      <c r="E397" s="6"/>
      <c r="F397" s="6"/>
      <c r="P397" s="6"/>
      <c r="Q397" s="6"/>
      <c r="R397" s="7"/>
      <c r="S397" s="7"/>
    </row>
    <row r="398" spans="2:19" ht="12.75">
      <c r="B398" s="19"/>
      <c r="D398" s="24"/>
      <c r="E398" s="6"/>
      <c r="F398" s="6"/>
      <c r="P398" s="6"/>
      <c r="Q398" s="6"/>
      <c r="R398" s="7"/>
      <c r="S398" s="7"/>
    </row>
    <row r="399" spans="2:19" ht="12.75">
      <c r="B399" s="19"/>
      <c r="D399" s="24"/>
      <c r="E399" s="6"/>
      <c r="F399" s="6"/>
      <c r="P399" s="6"/>
      <c r="Q399" s="6"/>
      <c r="R399" s="7"/>
      <c r="S399" s="7"/>
    </row>
    <row r="400" spans="2:19" ht="12.75">
      <c r="B400" s="19"/>
      <c r="D400" s="24"/>
      <c r="E400" s="6"/>
      <c r="F400" s="6"/>
      <c r="P400" s="6"/>
      <c r="Q400" s="6"/>
      <c r="R400" s="7"/>
      <c r="S400" s="7"/>
    </row>
    <row r="401" spans="2:19" ht="12.75">
      <c r="B401" s="19"/>
      <c r="D401" s="24"/>
      <c r="E401" s="6"/>
      <c r="F401" s="6"/>
      <c r="P401" s="6"/>
      <c r="Q401" s="6"/>
      <c r="R401" s="7"/>
      <c r="S401" s="7"/>
    </row>
    <row r="402" spans="2:19" ht="12.75">
      <c r="B402" s="19"/>
      <c r="D402" s="24"/>
      <c r="E402" s="6"/>
      <c r="F402" s="6"/>
      <c r="P402" s="6"/>
      <c r="Q402" s="6"/>
      <c r="R402" s="7"/>
      <c r="S402" s="7"/>
    </row>
    <row r="403" spans="2:19" ht="12.75">
      <c r="B403" s="19"/>
      <c r="D403" s="24"/>
      <c r="E403" s="6"/>
      <c r="F403" s="6"/>
      <c r="P403" s="6"/>
      <c r="Q403" s="6"/>
      <c r="R403" s="7"/>
      <c r="S403" s="7"/>
    </row>
    <row r="404" spans="2:19" ht="12.75">
      <c r="B404" s="19"/>
      <c r="D404" s="24"/>
      <c r="E404" s="6"/>
      <c r="F404" s="6"/>
      <c r="P404" s="6"/>
      <c r="Q404" s="6"/>
      <c r="R404" s="7"/>
      <c r="S404" s="7"/>
    </row>
    <row r="405" spans="2:19" ht="12.75">
      <c r="B405" s="19"/>
      <c r="D405" s="24"/>
      <c r="E405" s="6"/>
      <c r="F405" s="6"/>
      <c r="P405" s="6"/>
      <c r="Q405" s="6"/>
      <c r="R405" s="7"/>
      <c r="S405" s="7"/>
    </row>
    <row r="406" spans="2:19" ht="12.75">
      <c r="B406" s="19"/>
      <c r="D406" s="24"/>
      <c r="E406" s="6"/>
      <c r="F406" s="6"/>
      <c r="P406" s="6"/>
      <c r="Q406" s="6"/>
      <c r="R406" s="7"/>
      <c r="S406" s="7"/>
    </row>
    <row r="407" spans="2:19" ht="12.75">
      <c r="B407" s="19"/>
      <c r="D407" s="24"/>
      <c r="E407" s="6"/>
      <c r="F407" s="6"/>
      <c r="P407" s="6"/>
      <c r="Q407" s="6"/>
      <c r="R407" s="7"/>
      <c r="S407" s="7"/>
    </row>
    <row r="408" spans="2:19" ht="12.75">
      <c r="B408" s="19"/>
      <c r="D408" s="24"/>
      <c r="E408" s="6"/>
      <c r="F408" s="6"/>
      <c r="P408" s="6"/>
      <c r="Q408" s="6"/>
      <c r="R408" s="7"/>
      <c r="S408" s="7"/>
    </row>
    <row r="409" spans="2:19" ht="12.75">
      <c r="B409" s="19"/>
      <c r="D409" s="24"/>
      <c r="E409" s="6"/>
      <c r="F409" s="6"/>
      <c r="P409" s="6"/>
      <c r="Q409" s="6"/>
      <c r="R409" s="7"/>
      <c r="S409" s="7"/>
    </row>
    <row r="410" spans="2:19" ht="12.75">
      <c r="B410" s="19"/>
      <c r="D410" s="24"/>
      <c r="E410" s="6"/>
      <c r="F410" s="6"/>
      <c r="P410" s="6"/>
      <c r="Q410" s="6"/>
      <c r="R410" s="7"/>
      <c r="S410" s="7"/>
    </row>
    <row r="411" spans="2:19" ht="12.75">
      <c r="B411" s="19"/>
      <c r="D411" s="24"/>
      <c r="E411" s="6"/>
      <c r="F411" s="6"/>
      <c r="P411" s="6"/>
      <c r="Q411" s="6"/>
      <c r="R411" s="7"/>
      <c r="S411" s="7"/>
    </row>
    <row r="412" spans="2:19" ht="12.75">
      <c r="B412" s="19"/>
      <c r="D412" s="24"/>
      <c r="E412" s="6"/>
      <c r="F412" s="6"/>
      <c r="P412" s="6"/>
      <c r="Q412" s="6"/>
      <c r="R412" s="7"/>
      <c r="S412" s="7"/>
    </row>
    <row r="413" spans="2:19" ht="12.75">
      <c r="B413" s="19"/>
      <c r="D413" s="24"/>
      <c r="E413" s="6"/>
      <c r="F413" s="6"/>
      <c r="P413" s="6"/>
      <c r="Q413" s="6"/>
      <c r="R413" s="7"/>
      <c r="S413" s="7"/>
    </row>
    <row r="414" spans="2:19" ht="12.75">
      <c r="B414" s="19"/>
      <c r="D414" s="24"/>
      <c r="E414" s="6"/>
      <c r="F414" s="6"/>
      <c r="P414" s="6"/>
      <c r="Q414" s="6"/>
      <c r="R414" s="7"/>
      <c r="S414" s="7"/>
    </row>
    <row r="415" spans="2:19" ht="12.75">
      <c r="B415" s="19"/>
      <c r="D415" s="24"/>
      <c r="E415" s="6"/>
      <c r="F415" s="6"/>
      <c r="P415" s="6"/>
      <c r="Q415" s="6"/>
      <c r="R415" s="7"/>
      <c r="S415" s="7"/>
    </row>
    <row r="416" spans="2:19" ht="12.75">
      <c r="B416" s="19"/>
      <c r="D416" s="24"/>
      <c r="E416" s="6"/>
      <c r="F416" s="6"/>
      <c r="P416" s="6"/>
      <c r="Q416" s="6"/>
      <c r="R416" s="7"/>
      <c r="S416" s="7"/>
    </row>
    <row r="417" spans="2:19" ht="12.75">
      <c r="B417" s="19"/>
      <c r="D417" s="24"/>
      <c r="E417" s="6"/>
      <c r="F417" s="6"/>
      <c r="P417" s="6"/>
      <c r="Q417" s="6"/>
      <c r="R417" s="7"/>
      <c r="S417" s="7"/>
    </row>
    <row r="418" spans="2:19" ht="12.75">
      <c r="B418" s="19"/>
      <c r="D418" s="24"/>
      <c r="E418" s="6"/>
      <c r="F418" s="6"/>
      <c r="P418" s="6"/>
      <c r="Q418" s="6"/>
      <c r="R418" s="7"/>
      <c r="S418" s="7"/>
    </row>
    <row r="419" spans="2:19" ht="12.75">
      <c r="B419" s="19"/>
      <c r="D419" s="24"/>
      <c r="E419" s="6"/>
      <c r="F419" s="6"/>
      <c r="P419" s="6"/>
      <c r="Q419" s="6"/>
      <c r="R419" s="7"/>
      <c r="S419" s="7"/>
    </row>
    <row r="420" spans="2:19" ht="12.75">
      <c r="B420" s="19"/>
      <c r="D420" s="24"/>
      <c r="E420" s="6"/>
      <c r="F420" s="6"/>
      <c r="P420" s="6"/>
      <c r="Q420" s="6"/>
      <c r="R420" s="7"/>
      <c r="S420" s="7"/>
    </row>
    <row r="421" spans="2:19" ht="12.75">
      <c r="B421" s="19"/>
      <c r="D421" s="24"/>
      <c r="E421" s="6"/>
      <c r="F421" s="6"/>
      <c r="P421" s="6"/>
      <c r="Q421" s="6"/>
      <c r="R421" s="7"/>
      <c r="S421" s="7"/>
    </row>
    <row r="422" spans="2:19" ht="12.75">
      <c r="B422" s="19"/>
      <c r="D422" s="24"/>
      <c r="E422" s="6"/>
      <c r="F422" s="6"/>
      <c r="P422" s="6"/>
      <c r="Q422" s="6"/>
      <c r="R422" s="7"/>
      <c r="S422" s="7"/>
    </row>
    <row r="423" spans="2:19" ht="12.75">
      <c r="B423" s="19"/>
      <c r="D423" s="24"/>
      <c r="E423" s="6"/>
      <c r="F423" s="6"/>
      <c r="P423" s="6"/>
      <c r="Q423" s="6"/>
      <c r="R423" s="7"/>
      <c r="S423" s="7"/>
    </row>
    <row r="424" spans="2:19" ht="12.75">
      <c r="B424" s="19"/>
      <c r="D424" s="24"/>
      <c r="E424" s="6"/>
      <c r="F424" s="6"/>
      <c r="P424" s="6"/>
      <c r="Q424" s="6"/>
      <c r="R424" s="7"/>
      <c r="S424" s="7"/>
    </row>
    <row r="425" spans="2:19" ht="12.75">
      <c r="B425" s="19"/>
      <c r="D425" s="24"/>
      <c r="E425" s="6"/>
      <c r="F425" s="6"/>
      <c r="P425" s="6"/>
      <c r="Q425" s="6"/>
      <c r="R425" s="7"/>
      <c r="S425" s="7"/>
    </row>
    <row r="426" spans="2:19" ht="12.75">
      <c r="B426" s="19"/>
      <c r="D426" s="24"/>
      <c r="E426" s="6"/>
      <c r="F426" s="6"/>
      <c r="P426" s="6"/>
      <c r="Q426" s="6"/>
      <c r="R426" s="7"/>
      <c r="S426" s="7"/>
    </row>
    <row r="427" spans="2:19" ht="12.75">
      <c r="B427" s="19"/>
      <c r="D427" s="24"/>
      <c r="E427" s="6"/>
      <c r="F427" s="6"/>
      <c r="P427" s="6"/>
      <c r="Q427" s="6"/>
      <c r="R427" s="7"/>
      <c r="S427" s="7"/>
    </row>
    <row r="428" spans="2:19" ht="12.75">
      <c r="B428" s="19"/>
      <c r="D428" s="24"/>
      <c r="E428" s="6"/>
      <c r="F428" s="6"/>
      <c r="P428" s="6"/>
      <c r="Q428" s="6"/>
      <c r="R428" s="7"/>
      <c r="S428" s="7"/>
    </row>
    <row r="429" spans="2:19" ht="12.75">
      <c r="B429" s="19"/>
      <c r="D429" s="24"/>
      <c r="E429" s="6"/>
      <c r="F429" s="6"/>
      <c r="P429" s="6"/>
      <c r="Q429" s="6"/>
      <c r="R429" s="7"/>
      <c r="S429" s="7"/>
    </row>
    <row r="430" spans="2:19" ht="12.75">
      <c r="B430" s="19"/>
      <c r="D430" s="24"/>
      <c r="E430" s="6"/>
      <c r="F430" s="6"/>
      <c r="P430" s="6"/>
      <c r="Q430" s="6"/>
      <c r="R430" s="7"/>
      <c r="S430" s="7"/>
    </row>
    <row r="431" spans="2:19" ht="12.75">
      <c r="B431" s="19"/>
      <c r="D431" s="24"/>
      <c r="E431" s="6"/>
      <c r="F431" s="6"/>
      <c r="P431" s="6"/>
      <c r="Q431" s="6"/>
      <c r="R431" s="7"/>
      <c r="S431" s="7"/>
    </row>
    <row r="432" spans="2:19" ht="12.75">
      <c r="B432" s="19"/>
      <c r="D432" s="24"/>
      <c r="E432" s="6"/>
      <c r="F432" s="6"/>
      <c r="P432" s="6"/>
      <c r="Q432" s="6"/>
      <c r="R432" s="7"/>
      <c r="S432" s="7"/>
    </row>
    <row r="433" spans="2:19" ht="12.75">
      <c r="B433" s="19"/>
      <c r="D433" s="24"/>
      <c r="E433" s="6"/>
      <c r="F433" s="6"/>
      <c r="P433" s="6"/>
      <c r="Q433" s="6"/>
      <c r="R433" s="7"/>
      <c r="S433" s="7"/>
    </row>
    <row r="434" spans="2:19" ht="12.75">
      <c r="B434" s="19"/>
      <c r="D434" s="24"/>
      <c r="E434" s="6"/>
      <c r="F434" s="6"/>
      <c r="P434" s="6"/>
      <c r="Q434" s="6"/>
      <c r="R434" s="7"/>
      <c r="S434" s="7"/>
    </row>
    <row r="435" spans="2:19" ht="12.75">
      <c r="B435" s="19"/>
      <c r="D435" s="24"/>
      <c r="E435" s="6"/>
      <c r="F435" s="6"/>
      <c r="P435" s="6"/>
      <c r="Q435" s="6"/>
      <c r="R435" s="7"/>
      <c r="S435" s="7"/>
    </row>
    <row r="436" spans="2:19" ht="12.75">
      <c r="B436" s="19"/>
      <c r="D436" s="24"/>
      <c r="E436" s="6"/>
      <c r="F436" s="6"/>
      <c r="P436" s="6"/>
      <c r="Q436" s="6"/>
      <c r="R436" s="7"/>
      <c r="S436" s="7"/>
    </row>
    <row r="437" spans="2:19" ht="12.75">
      <c r="B437" s="19"/>
      <c r="D437" s="24"/>
      <c r="E437" s="6"/>
      <c r="F437" s="6"/>
      <c r="P437" s="6"/>
      <c r="Q437" s="6"/>
      <c r="R437" s="7"/>
      <c r="S437" s="7"/>
    </row>
    <row r="438" spans="2:19" ht="12.75">
      <c r="B438" s="19"/>
      <c r="D438" s="24"/>
      <c r="E438" s="6"/>
      <c r="F438" s="6"/>
      <c r="P438" s="6"/>
      <c r="Q438" s="6"/>
      <c r="R438" s="7"/>
      <c r="S438" s="7"/>
    </row>
    <row r="439" spans="2:19" ht="12.75">
      <c r="B439" s="19"/>
      <c r="D439" s="24"/>
      <c r="E439" s="6"/>
      <c r="F439" s="6"/>
      <c r="P439" s="6"/>
      <c r="Q439" s="6"/>
      <c r="R439" s="7"/>
      <c r="S439" s="7"/>
    </row>
    <row r="440" spans="2:19" ht="12.75">
      <c r="B440" s="19"/>
      <c r="D440" s="24"/>
      <c r="E440" s="6"/>
      <c r="F440" s="6"/>
      <c r="P440" s="6"/>
      <c r="Q440" s="6"/>
      <c r="R440" s="7"/>
      <c r="S440" s="7"/>
    </row>
    <row r="441" spans="2:19" ht="12.75">
      <c r="B441" s="19"/>
      <c r="D441" s="24"/>
      <c r="E441" s="6"/>
      <c r="F441" s="6"/>
      <c r="P441" s="6"/>
      <c r="Q441" s="6"/>
      <c r="R441" s="7"/>
      <c r="S441" s="7"/>
    </row>
    <row r="442" spans="2:19" ht="12.75">
      <c r="B442" s="19"/>
      <c r="D442" s="24"/>
      <c r="E442" s="6"/>
      <c r="F442" s="6"/>
      <c r="P442" s="6"/>
      <c r="Q442" s="6"/>
      <c r="R442" s="7"/>
      <c r="S442" s="7"/>
    </row>
    <row r="443" spans="2:19" ht="12.75">
      <c r="B443" s="19"/>
      <c r="D443" s="24"/>
      <c r="E443" s="6"/>
      <c r="F443" s="6"/>
      <c r="P443" s="6"/>
      <c r="Q443" s="6"/>
      <c r="R443" s="7"/>
      <c r="S443" s="7"/>
    </row>
    <row r="444" spans="2:19" ht="12.75">
      <c r="B444" s="19"/>
      <c r="D444" s="24"/>
      <c r="E444" s="6"/>
      <c r="F444" s="6"/>
      <c r="P444" s="6"/>
      <c r="Q444" s="6"/>
      <c r="R444" s="7"/>
      <c r="S444" s="7"/>
    </row>
    <row r="445" spans="2:19" ht="12.75">
      <c r="B445" s="19"/>
      <c r="D445" s="24"/>
      <c r="E445" s="6"/>
      <c r="F445" s="6"/>
      <c r="P445" s="6"/>
      <c r="Q445" s="6"/>
      <c r="R445" s="7"/>
      <c r="S445" s="7"/>
    </row>
    <row r="446" spans="2:19" ht="12.75">
      <c r="B446" s="19"/>
      <c r="D446" s="24"/>
      <c r="E446" s="6"/>
      <c r="F446" s="6"/>
      <c r="P446" s="6"/>
      <c r="Q446" s="6"/>
      <c r="R446" s="7"/>
      <c r="S446" s="7"/>
    </row>
    <row r="447" spans="2:19" ht="12.75">
      <c r="B447" s="19"/>
      <c r="D447" s="24"/>
      <c r="E447" s="6"/>
      <c r="F447" s="6"/>
      <c r="P447" s="6"/>
      <c r="Q447" s="6"/>
      <c r="R447" s="7"/>
      <c r="S447" s="7"/>
    </row>
    <row r="448" spans="2:19" ht="12.75">
      <c r="B448" s="19"/>
      <c r="D448" s="24"/>
      <c r="E448" s="6"/>
      <c r="F448" s="6"/>
      <c r="P448" s="6"/>
      <c r="Q448" s="6"/>
      <c r="R448" s="7"/>
      <c r="S448" s="7"/>
    </row>
    <row r="449" spans="2:19" ht="12.75">
      <c r="B449" s="19"/>
      <c r="D449" s="24"/>
      <c r="E449" s="6"/>
      <c r="F449" s="6"/>
      <c r="P449" s="6"/>
      <c r="Q449" s="6"/>
      <c r="R449" s="7"/>
      <c r="S449" s="7"/>
    </row>
    <row r="450" spans="2:19" ht="12.75">
      <c r="B450" s="19"/>
      <c r="D450" s="24"/>
      <c r="E450" s="6"/>
      <c r="F450" s="6"/>
      <c r="P450" s="6"/>
      <c r="Q450" s="6"/>
      <c r="R450" s="7"/>
      <c r="S450" s="7"/>
    </row>
    <row r="451" spans="2:19" ht="12.75">
      <c r="B451" s="19"/>
      <c r="D451" s="24"/>
      <c r="E451" s="6"/>
      <c r="F451" s="6"/>
      <c r="P451" s="6"/>
      <c r="Q451" s="6"/>
      <c r="R451" s="7"/>
      <c r="S451" s="7"/>
    </row>
    <row r="452" spans="2:19" ht="12.75">
      <c r="B452" s="19"/>
      <c r="D452" s="24"/>
      <c r="E452" s="6"/>
      <c r="F452" s="6"/>
      <c r="P452" s="6"/>
      <c r="Q452" s="6"/>
      <c r="R452" s="7"/>
      <c r="S452" s="7"/>
    </row>
    <row r="453" spans="2:19" ht="12.75">
      <c r="B453" s="19"/>
      <c r="D453" s="24"/>
      <c r="E453" s="6"/>
      <c r="F453" s="6"/>
      <c r="P453" s="6"/>
      <c r="Q453" s="6"/>
      <c r="R453" s="7"/>
      <c r="S453" s="7"/>
    </row>
    <row r="454" spans="2:19" ht="12.75">
      <c r="B454" s="19"/>
      <c r="D454" s="24"/>
      <c r="E454" s="6"/>
      <c r="F454" s="6"/>
      <c r="P454" s="6"/>
      <c r="Q454" s="6"/>
      <c r="R454" s="7"/>
      <c r="S454" s="7"/>
    </row>
    <row r="455" spans="2:19" ht="12.75">
      <c r="B455" s="19"/>
      <c r="D455" s="24"/>
      <c r="E455" s="6"/>
      <c r="F455" s="6"/>
      <c r="P455" s="6"/>
      <c r="Q455" s="6"/>
      <c r="R455" s="7"/>
      <c r="S455" s="7"/>
    </row>
    <row r="456" spans="2:19" ht="12.75">
      <c r="B456" s="19"/>
      <c r="D456" s="24"/>
      <c r="E456" s="6"/>
      <c r="F456" s="6"/>
      <c r="P456" s="6"/>
      <c r="Q456" s="6"/>
      <c r="R456" s="7"/>
      <c r="S456" s="7"/>
    </row>
    <row r="457" spans="2:19" ht="12.75">
      <c r="B457" s="19"/>
      <c r="D457" s="24"/>
      <c r="E457" s="6"/>
      <c r="F457" s="6"/>
      <c r="P457" s="6"/>
      <c r="Q457" s="6"/>
      <c r="R457" s="7"/>
      <c r="S457" s="7"/>
    </row>
    <row r="458" spans="2:19" ht="12.75">
      <c r="B458" s="19"/>
      <c r="D458" s="24"/>
      <c r="E458" s="6"/>
      <c r="F458" s="6"/>
      <c r="P458" s="6"/>
      <c r="Q458" s="6"/>
      <c r="R458" s="7"/>
      <c r="S458" s="7"/>
    </row>
    <row r="459" spans="2:19" ht="12.75">
      <c r="B459" s="19"/>
      <c r="D459" s="24"/>
      <c r="E459" s="6"/>
      <c r="F459" s="6"/>
      <c r="P459" s="6"/>
      <c r="Q459" s="6"/>
      <c r="R459" s="7"/>
      <c r="S459" s="7"/>
    </row>
    <row r="460" spans="2:19" ht="12.75">
      <c r="B460" s="19"/>
      <c r="D460" s="24"/>
      <c r="E460" s="6"/>
      <c r="F460" s="6"/>
      <c r="P460" s="6"/>
      <c r="Q460" s="6"/>
      <c r="R460" s="7"/>
      <c r="S460" s="7"/>
    </row>
    <row r="461" spans="2:19" ht="12.75">
      <c r="B461" s="19"/>
      <c r="D461" s="24"/>
      <c r="E461" s="6"/>
      <c r="F461" s="6"/>
      <c r="P461" s="6"/>
      <c r="Q461" s="6"/>
      <c r="R461" s="7"/>
      <c r="S461" s="7"/>
    </row>
    <row r="462" spans="2:19" ht="12.75">
      <c r="B462" s="19"/>
      <c r="D462" s="24"/>
      <c r="E462" s="6"/>
      <c r="F462" s="6"/>
      <c r="P462" s="6"/>
      <c r="Q462" s="6"/>
      <c r="R462" s="7"/>
      <c r="S462" s="7"/>
    </row>
    <row r="463" spans="2:19" ht="12.75">
      <c r="B463" s="19"/>
      <c r="D463" s="24"/>
      <c r="E463" s="6"/>
      <c r="F463" s="6"/>
      <c r="P463" s="6"/>
      <c r="Q463" s="6"/>
      <c r="R463" s="7"/>
      <c r="S463" s="7"/>
    </row>
    <row r="464" spans="2:19" ht="12.75">
      <c r="B464" s="19"/>
      <c r="D464" s="24"/>
      <c r="E464" s="6"/>
      <c r="F464" s="6"/>
      <c r="P464" s="6"/>
      <c r="Q464" s="6"/>
      <c r="R464" s="7"/>
      <c r="S464" s="7"/>
    </row>
    <row r="465" spans="2:19" ht="12.75">
      <c r="B465" s="19"/>
      <c r="D465" s="24"/>
      <c r="E465" s="6"/>
      <c r="F465" s="6"/>
      <c r="P465" s="6"/>
      <c r="Q465" s="6"/>
      <c r="R465" s="7"/>
      <c r="S465" s="7"/>
    </row>
    <row r="466" spans="2:19" ht="12.75">
      <c r="B466" s="19"/>
      <c r="D466" s="24"/>
      <c r="E466" s="6"/>
      <c r="F466" s="6"/>
      <c r="P466" s="6"/>
      <c r="Q466" s="6"/>
      <c r="R466" s="7"/>
      <c r="S466" s="7"/>
    </row>
    <row r="467" spans="2:19" ht="12.75">
      <c r="B467" s="19"/>
      <c r="D467" s="24"/>
      <c r="E467" s="6"/>
      <c r="F467" s="6"/>
      <c r="P467" s="6"/>
      <c r="Q467" s="6"/>
      <c r="R467" s="7"/>
      <c r="S467" s="7"/>
    </row>
    <row r="468" spans="2:19" ht="12.75">
      <c r="B468" s="19"/>
      <c r="D468" s="24"/>
      <c r="E468" s="6"/>
      <c r="F468" s="6"/>
      <c r="P468" s="6"/>
      <c r="Q468" s="6"/>
      <c r="R468" s="7"/>
      <c r="S468" s="7"/>
    </row>
    <row r="469" spans="2:19" ht="12.75">
      <c r="B469" s="19"/>
      <c r="D469" s="24"/>
      <c r="E469" s="6"/>
      <c r="F469" s="6"/>
      <c r="P469" s="6"/>
      <c r="Q469" s="6"/>
      <c r="R469" s="7"/>
      <c r="S469" s="7"/>
    </row>
    <row r="470" spans="2:19" ht="12.75">
      <c r="B470" s="19"/>
      <c r="D470" s="24"/>
      <c r="E470" s="6"/>
      <c r="F470" s="6"/>
      <c r="P470" s="6"/>
      <c r="Q470" s="6"/>
      <c r="R470" s="7"/>
      <c r="S470" s="7"/>
    </row>
    <row r="471" spans="2:19" ht="12.75">
      <c r="B471" s="19"/>
      <c r="D471" s="24"/>
      <c r="E471" s="6"/>
      <c r="F471" s="6"/>
      <c r="P471" s="6"/>
      <c r="Q471" s="6"/>
      <c r="R471" s="7"/>
      <c r="S471" s="7"/>
    </row>
    <row r="472" spans="2:19" ht="12.75">
      <c r="B472" s="19"/>
      <c r="D472" s="24"/>
      <c r="E472" s="6"/>
      <c r="F472" s="6"/>
      <c r="P472" s="6"/>
      <c r="Q472" s="6"/>
      <c r="R472" s="7"/>
      <c r="S472" s="7"/>
    </row>
    <row r="473" spans="2:19" ht="12.75">
      <c r="B473" s="19"/>
      <c r="D473" s="24"/>
      <c r="E473" s="6"/>
      <c r="F473" s="6"/>
      <c r="P473" s="6"/>
      <c r="Q473" s="6"/>
      <c r="R473" s="7"/>
      <c r="S473" s="7"/>
    </row>
    <row r="474" spans="2:19" ht="12.75">
      <c r="B474" s="19"/>
      <c r="D474" s="24"/>
      <c r="E474" s="6"/>
      <c r="F474" s="6"/>
      <c r="P474" s="6"/>
      <c r="Q474" s="6"/>
      <c r="R474" s="7"/>
      <c r="S474" s="7"/>
    </row>
    <row r="475" spans="2:19" ht="12.75">
      <c r="B475" s="19"/>
      <c r="D475" s="24"/>
      <c r="E475" s="6"/>
      <c r="F475" s="6"/>
      <c r="P475" s="6"/>
      <c r="Q475" s="6"/>
      <c r="R475" s="7"/>
      <c r="S475" s="7"/>
    </row>
    <row r="476" spans="2:19" ht="12.75">
      <c r="B476" s="19"/>
      <c r="D476" s="24"/>
      <c r="E476" s="6"/>
      <c r="F476" s="6"/>
      <c r="P476" s="6"/>
      <c r="Q476" s="6"/>
      <c r="R476" s="7"/>
      <c r="S476" s="7"/>
    </row>
    <row r="477" spans="2:19" ht="12.75">
      <c r="B477" s="19"/>
      <c r="D477" s="24"/>
      <c r="E477" s="6"/>
      <c r="F477" s="6"/>
      <c r="P477" s="6"/>
      <c r="Q477" s="6"/>
      <c r="R477" s="7"/>
      <c r="S477" s="7"/>
    </row>
    <row r="478" spans="2:19" ht="12.75">
      <c r="B478" s="19"/>
      <c r="D478" s="24"/>
      <c r="E478" s="6"/>
      <c r="F478" s="6"/>
      <c r="P478" s="6"/>
      <c r="Q478" s="6"/>
      <c r="R478" s="7"/>
      <c r="S478" s="7"/>
    </row>
    <row r="479" spans="2:19" ht="12.75">
      <c r="B479" s="19"/>
      <c r="D479" s="24"/>
      <c r="E479" s="6"/>
      <c r="F479" s="6"/>
      <c r="P479" s="6"/>
      <c r="Q479" s="6"/>
      <c r="R479" s="7"/>
      <c r="S479" s="7"/>
    </row>
    <row r="480" spans="2:19" ht="12.75">
      <c r="B480" s="19"/>
      <c r="D480" s="24"/>
      <c r="E480" s="6"/>
      <c r="F480" s="6"/>
      <c r="P480" s="6"/>
      <c r="Q480" s="6"/>
      <c r="R480" s="7"/>
      <c r="S480" s="7"/>
    </row>
    <row r="481" spans="2:19" ht="12.75">
      <c r="B481" s="19"/>
      <c r="D481" s="24"/>
      <c r="E481" s="6"/>
      <c r="F481" s="6"/>
      <c r="P481" s="6"/>
      <c r="Q481" s="6"/>
      <c r="R481" s="7"/>
      <c r="S481" s="7"/>
    </row>
    <row r="482" spans="2:19" ht="12.75">
      <c r="B482" s="19"/>
      <c r="D482" s="24"/>
      <c r="E482" s="6"/>
      <c r="F482" s="6"/>
      <c r="P482" s="6"/>
      <c r="Q482" s="6"/>
      <c r="R482" s="7"/>
      <c r="S482" s="7"/>
    </row>
    <row r="483" spans="2:19" ht="12.75">
      <c r="B483" s="19"/>
      <c r="D483" s="24"/>
      <c r="E483" s="6"/>
      <c r="F483" s="6"/>
      <c r="P483" s="6"/>
      <c r="Q483" s="6"/>
      <c r="R483" s="7"/>
      <c r="S483" s="7"/>
    </row>
    <row r="484" spans="2:19" ht="12.75">
      <c r="B484" s="19"/>
      <c r="D484" s="24"/>
      <c r="E484" s="6"/>
      <c r="F484" s="6"/>
      <c r="P484" s="6"/>
      <c r="Q484" s="6"/>
      <c r="R484" s="7"/>
      <c r="S484" s="7"/>
    </row>
    <row r="485" spans="2:19" ht="12.75">
      <c r="B485" s="19"/>
      <c r="D485" s="24"/>
      <c r="E485" s="6"/>
      <c r="F485" s="6"/>
      <c r="P485" s="6"/>
      <c r="Q485" s="6"/>
      <c r="R485" s="7"/>
      <c r="S485" s="7"/>
    </row>
    <row r="486" spans="2:19" ht="12.75">
      <c r="B486" s="19"/>
      <c r="D486" s="24"/>
      <c r="E486" s="6"/>
      <c r="F486" s="6"/>
      <c r="P486" s="6"/>
      <c r="Q486" s="6"/>
      <c r="R486" s="7"/>
      <c r="S486" s="7"/>
    </row>
    <row r="487" spans="2:19" ht="12.75">
      <c r="B487" s="19"/>
      <c r="D487" s="24"/>
      <c r="E487" s="6"/>
      <c r="F487" s="6"/>
      <c r="P487" s="6"/>
      <c r="Q487" s="6"/>
      <c r="R487" s="7"/>
      <c r="S487" s="7"/>
    </row>
    <row r="488" spans="2:19" ht="12.75">
      <c r="B488" s="19"/>
      <c r="D488" s="24"/>
      <c r="E488" s="6"/>
      <c r="F488" s="6"/>
      <c r="P488" s="6"/>
      <c r="Q488" s="6"/>
      <c r="R488" s="7"/>
      <c r="S488" s="7"/>
    </row>
    <row r="489" spans="2:19" ht="12.75">
      <c r="B489" s="19"/>
      <c r="D489" s="24"/>
      <c r="E489" s="6"/>
      <c r="F489" s="6"/>
      <c r="P489" s="6"/>
      <c r="Q489" s="6"/>
      <c r="R489" s="7"/>
      <c r="S489" s="7"/>
    </row>
    <row r="490" spans="2:19" ht="12.75">
      <c r="B490" s="19"/>
      <c r="D490" s="24"/>
      <c r="E490" s="6"/>
      <c r="F490" s="6"/>
      <c r="P490" s="6"/>
      <c r="Q490" s="6"/>
      <c r="R490" s="7"/>
      <c r="S490" s="7"/>
    </row>
    <row r="491" spans="2:19" ht="12.75">
      <c r="B491" s="19"/>
      <c r="D491" s="24"/>
      <c r="E491" s="6"/>
      <c r="F491" s="6"/>
      <c r="P491" s="6"/>
      <c r="Q491" s="6"/>
      <c r="R491" s="7"/>
      <c r="S491" s="7"/>
    </row>
    <row r="492" spans="2:19" ht="12.75">
      <c r="B492" s="19"/>
      <c r="D492" s="24"/>
      <c r="E492" s="6"/>
      <c r="F492" s="6"/>
      <c r="P492" s="6"/>
      <c r="Q492" s="6"/>
      <c r="R492" s="7"/>
      <c r="S492" s="7"/>
    </row>
    <row r="493" spans="2:19" ht="12.75">
      <c r="B493" s="19"/>
      <c r="D493" s="24"/>
      <c r="E493" s="6"/>
      <c r="F493" s="6"/>
      <c r="P493" s="6"/>
      <c r="Q493" s="6"/>
      <c r="R493" s="7"/>
      <c r="S493" s="7"/>
    </row>
    <row r="494" spans="2:19" ht="12.75">
      <c r="B494" s="19"/>
      <c r="D494" s="24"/>
      <c r="E494" s="6"/>
      <c r="F494" s="6"/>
      <c r="P494" s="6"/>
      <c r="Q494" s="6"/>
      <c r="R494" s="7"/>
      <c r="S494" s="7"/>
    </row>
    <row r="495" spans="2:19" ht="12.75">
      <c r="B495" s="19"/>
      <c r="D495" s="24"/>
      <c r="E495" s="6"/>
      <c r="F495" s="6"/>
      <c r="P495" s="6"/>
      <c r="Q495" s="6"/>
      <c r="R495" s="7"/>
      <c r="S495" s="7"/>
    </row>
    <row r="496" spans="2:19" ht="12.75">
      <c r="B496" s="19"/>
      <c r="D496" s="24"/>
      <c r="E496" s="6"/>
      <c r="F496" s="6"/>
      <c r="P496" s="6"/>
      <c r="Q496" s="6"/>
      <c r="R496" s="7"/>
      <c r="S496" s="7"/>
    </row>
    <row r="497" spans="2:19" ht="12.75">
      <c r="B497" s="19"/>
      <c r="D497" s="24"/>
      <c r="E497" s="6"/>
      <c r="F497" s="6"/>
      <c r="P497" s="6"/>
      <c r="Q497" s="6"/>
      <c r="R497" s="7"/>
      <c r="S497" s="7"/>
    </row>
    <row r="498" spans="2:19" ht="12.75">
      <c r="B498" s="19"/>
      <c r="D498" s="24"/>
      <c r="E498" s="6"/>
      <c r="F498" s="6"/>
      <c r="P498" s="6"/>
      <c r="Q498" s="6"/>
      <c r="R498" s="7"/>
      <c r="S498" s="7"/>
    </row>
    <row r="499" spans="2:19" ht="12.75">
      <c r="B499" s="19"/>
      <c r="D499" s="24"/>
      <c r="E499" s="6"/>
      <c r="F499" s="6"/>
      <c r="P499" s="6"/>
      <c r="Q499" s="6"/>
      <c r="R499" s="7"/>
      <c r="S499" s="7"/>
    </row>
    <row r="500" spans="2:19" ht="12.75">
      <c r="B500" s="19"/>
      <c r="D500" s="24"/>
      <c r="E500" s="6"/>
      <c r="F500" s="6"/>
      <c r="P500" s="6"/>
      <c r="Q500" s="6"/>
      <c r="R500" s="7"/>
      <c r="S500" s="7"/>
    </row>
    <row r="501" spans="2:19" ht="12.75">
      <c r="B501" s="19"/>
      <c r="D501" s="24"/>
      <c r="E501" s="6"/>
      <c r="F501" s="6"/>
      <c r="P501" s="6"/>
      <c r="Q501" s="6"/>
      <c r="R501" s="7"/>
      <c r="S501" s="7"/>
    </row>
    <row r="502" spans="2:19" ht="12.75">
      <c r="B502" s="19"/>
      <c r="D502" s="24"/>
      <c r="E502" s="6"/>
      <c r="F502" s="6"/>
      <c r="P502" s="6"/>
      <c r="Q502" s="6"/>
      <c r="R502" s="7"/>
      <c r="S502" s="7"/>
    </row>
    <row r="503" spans="2:19" ht="12.75">
      <c r="B503" s="19"/>
      <c r="D503" s="24"/>
      <c r="E503" s="6"/>
      <c r="F503" s="6"/>
      <c r="P503" s="6"/>
      <c r="Q503" s="6"/>
      <c r="R503" s="7"/>
      <c r="S503" s="7"/>
    </row>
    <row r="504" spans="2:19" ht="12.75">
      <c r="B504" s="19"/>
      <c r="D504" s="24"/>
      <c r="E504" s="6"/>
      <c r="F504" s="6"/>
      <c r="P504" s="6"/>
      <c r="Q504" s="6"/>
      <c r="R504" s="7"/>
      <c r="S504" s="7"/>
    </row>
    <row r="505" spans="2:19" ht="12.75">
      <c r="B505" s="19"/>
      <c r="D505" s="24"/>
      <c r="E505" s="6"/>
      <c r="F505" s="6"/>
      <c r="P505" s="6"/>
      <c r="Q505" s="6"/>
      <c r="R505" s="7"/>
      <c r="S505" s="7"/>
    </row>
    <row r="506" spans="2:19" ht="12.75">
      <c r="B506" s="19"/>
      <c r="D506" s="24"/>
      <c r="E506" s="6"/>
      <c r="F506" s="6"/>
      <c r="P506" s="6"/>
      <c r="Q506" s="6"/>
      <c r="R506" s="7"/>
      <c r="S506" s="7"/>
    </row>
    <row r="507" spans="2:19" ht="12.75">
      <c r="B507" s="19"/>
      <c r="D507" s="24"/>
      <c r="E507" s="6"/>
      <c r="F507" s="6"/>
      <c r="P507" s="6"/>
      <c r="Q507" s="6"/>
      <c r="R507" s="7"/>
      <c r="S507" s="7"/>
    </row>
    <row r="508" spans="2:19" ht="12.75">
      <c r="B508" s="19"/>
      <c r="D508" s="24"/>
      <c r="E508" s="6"/>
      <c r="F508" s="6"/>
      <c r="P508" s="6"/>
      <c r="Q508" s="6"/>
      <c r="R508" s="7"/>
      <c r="S508" s="7"/>
    </row>
    <row r="509" spans="2:19" ht="12.75">
      <c r="B509" s="19"/>
      <c r="D509" s="24"/>
      <c r="E509" s="6"/>
      <c r="F509" s="6"/>
      <c r="P509" s="6"/>
      <c r="Q509" s="6"/>
      <c r="R509" s="7"/>
      <c r="S509" s="7"/>
    </row>
    <row r="510" spans="2:19" ht="12.75">
      <c r="B510" s="19"/>
      <c r="D510" s="24"/>
      <c r="E510" s="6"/>
      <c r="F510" s="6"/>
      <c r="P510" s="6"/>
      <c r="Q510" s="6"/>
      <c r="R510" s="7"/>
      <c r="S510" s="7"/>
    </row>
    <row r="511" spans="2:19" ht="12.75">
      <c r="B511" s="19"/>
      <c r="D511" s="24"/>
      <c r="E511" s="6"/>
      <c r="F511" s="6"/>
      <c r="P511" s="6"/>
      <c r="Q511" s="6"/>
      <c r="R511" s="7"/>
      <c r="S511" s="7"/>
    </row>
    <row r="512" spans="1:19" ht="12.75">
      <c r="A512" s="44"/>
      <c r="B512" s="19"/>
      <c r="D512" s="24"/>
      <c r="E512" s="6"/>
      <c r="F512" s="6"/>
      <c r="P512" s="6"/>
      <c r="Q512" s="41"/>
      <c r="R512" s="7"/>
      <c r="S512" s="7"/>
    </row>
    <row r="513" spans="1:19" ht="12.75">
      <c r="A513" s="44"/>
      <c r="B513" s="19"/>
      <c r="D513" s="24"/>
      <c r="E513" s="6"/>
      <c r="F513" s="6"/>
      <c r="P513" s="6"/>
      <c r="Q513" s="41"/>
      <c r="R513" s="7"/>
      <c r="S513" s="7"/>
    </row>
    <row r="514" spans="1:19" ht="12.75">
      <c r="A514" s="44"/>
      <c r="B514" s="19"/>
      <c r="D514" s="24"/>
      <c r="E514" s="6"/>
      <c r="F514" s="6"/>
      <c r="P514" s="6"/>
      <c r="Q514" s="41"/>
      <c r="R514" s="7"/>
      <c r="S514" s="7"/>
    </row>
    <row r="515" spans="1:19" ht="12.75">
      <c r="A515" s="44"/>
      <c r="B515" s="19"/>
      <c r="D515" s="24"/>
      <c r="E515" s="6"/>
      <c r="F515" s="6"/>
      <c r="P515" s="6"/>
      <c r="Q515" s="41"/>
      <c r="R515" s="7"/>
      <c r="S515" s="7"/>
    </row>
    <row r="516" spans="1:19" ht="12.75">
      <c r="A516" s="44"/>
      <c r="B516" s="19"/>
      <c r="D516" s="24"/>
      <c r="E516" s="6"/>
      <c r="F516" s="6"/>
      <c r="P516" s="6"/>
      <c r="Q516" s="41"/>
      <c r="R516" s="7"/>
      <c r="S516" s="7"/>
    </row>
    <row r="517" spans="1:19" ht="12.75">
      <c r="A517" s="44"/>
      <c r="B517" s="19"/>
      <c r="D517" s="24"/>
      <c r="E517" s="6"/>
      <c r="F517" s="6"/>
      <c r="P517" s="6"/>
      <c r="Q517" s="41"/>
      <c r="R517" s="7"/>
      <c r="S517" s="7"/>
    </row>
    <row r="518" spans="1:19" ht="12.75">
      <c r="A518" s="44"/>
      <c r="B518" s="19"/>
      <c r="D518" s="24"/>
      <c r="E518" s="6"/>
      <c r="F518" s="6"/>
      <c r="P518" s="6"/>
      <c r="Q518" s="41"/>
      <c r="R518" s="7"/>
      <c r="S518" s="7"/>
    </row>
    <row r="519" spans="1:19" ht="12.75">
      <c r="A519" s="44"/>
      <c r="B519" s="19"/>
      <c r="D519" s="24"/>
      <c r="E519" s="6"/>
      <c r="F519" s="6"/>
      <c r="P519" s="6"/>
      <c r="Q519" s="41"/>
      <c r="R519" s="7"/>
      <c r="S519" s="7"/>
    </row>
    <row r="520" spans="1:19" ht="12.75">
      <c r="A520" s="44"/>
      <c r="B520" s="19"/>
      <c r="D520" s="24"/>
      <c r="E520" s="6"/>
      <c r="F520" s="6"/>
      <c r="P520" s="6"/>
      <c r="Q520" s="41"/>
      <c r="R520" s="7"/>
      <c r="S520" s="7"/>
    </row>
    <row r="521" spans="1:19" ht="12.75">
      <c r="A521" s="44"/>
      <c r="B521" s="19"/>
      <c r="D521" s="24"/>
      <c r="E521" s="6"/>
      <c r="F521" s="6"/>
      <c r="P521" s="6"/>
      <c r="Q521" s="41"/>
      <c r="R521" s="7"/>
      <c r="S521" s="7"/>
    </row>
    <row r="522" spans="1:19" ht="12.75">
      <c r="A522" s="44"/>
      <c r="B522" s="19"/>
      <c r="D522" s="24"/>
      <c r="E522" s="6"/>
      <c r="F522" s="6"/>
      <c r="P522" s="6"/>
      <c r="Q522" s="41"/>
      <c r="R522" s="7"/>
      <c r="S522" s="7"/>
    </row>
    <row r="523" spans="1:19" ht="12.75">
      <c r="A523" s="44"/>
      <c r="B523" s="19"/>
      <c r="D523" s="24"/>
      <c r="E523" s="6"/>
      <c r="F523" s="6"/>
      <c r="P523" s="6"/>
      <c r="Q523" s="41"/>
      <c r="R523" s="7"/>
      <c r="S523" s="7"/>
    </row>
    <row r="524" spans="1:19" ht="12.75">
      <c r="A524" s="44"/>
      <c r="B524" s="19"/>
      <c r="D524" s="24"/>
      <c r="E524" s="6"/>
      <c r="F524" s="6"/>
      <c r="P524" s="6"/>
      <c r="Q524" s="41"/>
      <c r="R524" s="7"/>
      <c r="S524" s="7"/>
    </row>
    <row r="525" spans="1:19" ht="12.75">
      <c r="A525" s="44"/>
      <c r="B525" s="19"/>
      <c r="D525" s="24"/>
      <c r="E525" s="6"/>
      <c r="F525" s="6"/>
      <c r="P525" s="6"/>
      <c r="Q525" s="41"/>
      <c r="R525" s="7"/>
      <c r="S525" s="7"/>
    </row>
    <row r="526" spans="1:19" ht="12.75">
      <c r="A526" s="44"/>
      <c r="B526" s="19"/>
      <c r="D526" s="24"/>
      <c r="E526" s="6"/>
      <c r="F526" s="6"/>
      <c r="P526" s="6"/>
      <c r="Q526" s="41"/>
      <c r="R526" s="7"/>
      <c r="S526" s="7"/>
    </row>
    <row r="527" spans="1:19" ht="12.75">
      <c r="A527" s="44"/>
      <c r="B527" s="19"/>
      <c r="D527" s="24"/>
      <c r="E527" s="6"/>
      <c r="F527" s="6"/>
      <c r="P527" s="6"/>
      <c r="Q527" s="41"/>
      <c r="R527" s="7"/>
      <c r="S527" s="7"/>
    </row>
    <row r="528" spans="1:19" ht="12.75">
      <c r="A528" s="44"/>
      <c r="B528" s="19"/>
      <c r="D528" s="24"/>
      <c r="E528" s="6"/>
      <c r="F528" s="6"/>
      <c r="P528" s="6"/>
      <c r="Q528" s="41"/>
      <c r="R528" s="7"/>
      <c r="S528" s="7"/>
    </row>
    <row r="529" spans="1:19" ht="12.75">
      <c r="A529" s="44"/>
      <c r="B529" s="19"/>
      <c r="D529" s="24"/>
      <c r="E529" s="6"/>
      <c r="F529" s="6"/>
      <c r="P529" s="6"/>
      <c r="Q529" s="41"/>
      <c r="R529" s="7"/>
      <c r="S529" s="7"/>
    </row>
    <row r="530" spans="1:19" ht="12.75">
      <c r="A530" s="44"/>
      <c r="B530" s="19"/>
      <c r="D530" s="24"/>
      <c r="E530" s="6"/>
      <c r="F530" s="6"/>
      <c r="P530" s="6"/>
      <c r="Q530" s="41"/>
      <c r="R530" s="7"/>
      <c r="S530" s="7"/>
    </row>
    <row r="531" spans="1:19" ht="12.75">
      <c r="A531" s="44"/>
      <c r="B531" s="19"/>
      <c r="D531" s="24"/>
      <c r="E531" s="6"/>
      <c r="F531" s="6"/>
      <c r="P531" s="6"/>
      <c r="Q531" s="41"/>
      <c r="R531" s="7"/>
      <c r="S531" s="7"/>
    </row>
    <row r="532" spans="1:19" ht="12.75">
      <c r="A532" s="44"/>
      <c r="B532" s="19"/>
      <c r="D532" s="24"/>
      <c r="E532" s="6"/>
      <c r="F532" s="6"/>
      <c r="P532" s="6"/>
      <c r="Q532" s="41"/>
      <c r="R532" s="7"/>
      <c r="S532" s="7"/>
    </row>
    <row r="533" spans="1:19" ht="12.75">
      <c r="A533" s="44"/>
      <c r="B533" s="19"/>
      <c r="D533" s="24"/>
      <c r="E533" s="6"/>
      <c r="F533" s="6"/>
      <c r="P533" s="6"/>
      <c r="Q533" s="41"/>
      <c r="R533" s="7"/>
      <c r="S533" s="7"/>
    </row>
    <row r="534" spans="1:19" ht="12.75">
      <c r="A534" s="44"/>
      <c r="B534" s="19"/>
      <c r="D534" s="24"/>
      <c r="E534" s="6"/>
      <c r="F534" s="6"/>
      <c r="P534" s="6"/>
      <c r="Q534" s="41"/>
      <c r="R534" s="7"/>
      <c r="S534" s="7"/>
    </row>
    <row r="535" spans="1:19" ht="12.75">
      <c r="A535" s="44"/>
      <c r="B535" s="19"/>
      <c r="D535" s="24"/>
      <c r="E535" s="6"/>
      <c r="F535" s="6"/>
      <c r="P535" s="6"/>
      <c r="Q535" s="41"/>
      <c r="R535" s="7"/>
      <c r="S535" s="7"/>
    </row>
    <row r="536" spans="1:19" ht="12.75">
      <c r="A536" s="44"/>
      <c r="B536" s="19"/>
      <c r="D536" s="24"/>
      <c r="E536" s="6"/>
      <c r="F536" s="6"/>
      <c r="P536" s="6"/>
      <c r="Q536" s="41"/>
      <c r="R536" s="7"/>
      <c r="S536" s="7"/>
    </row>
    <row r="537" spans="1:19" ht="12.75">
      <c r="A537" s="44"/>
      <c r="B537" s="19"/>
      <c r="D537" s="24"/>
      <c r="E537" s="6"/>
      <c r="F537" s="6"/>
      <c r="P537" s="6"/>
      <c r="Q537" s="41"/>
      <c r="R537" s="7"/>
      <c r="S537" s="7"/>
    </row>
    <row r="538" spans="1:19" ht="12.75">
      <c r="A538" s="44"/>
      <c r="B538" s="19"/>
      <c r="D538" s="24"/>
      <c r="E538" s="6"/>
      <c r="F538" s="6"/>
      <c r="P538" s="6"/>
      <c r="Q538" s="41"/>
      <c r="R538" s="7"/>
      <c r="S538" s="7"/>
    </row>
    <row r="539" spans="1:19" ht="12.75">
      <c r="A539" s="44"/>
      <c r="B539" s="19"/>
      <c r="D539" s="24"/>
      <c r="E539" s="6"/>
      <c r="F539" s="6"/>
      <c r="P539" s="6"/>
      <c r="Q539" s="41"/>
      <c r="R539" s="7"/>
      <c r="S539" s="7"/>
    </row>
    <row r="540" spans="1:19" ht="12.75">
      <c r="A540" s="44"/>
      <c r="B540" s="19"/>
      <c r="D540" s="24"/>
      <c r="E540" s="6"/>
      <c r="F540" s="6"/>
      <c r="P540" s="6"/>
      <c r="Q540" s="41"/>
      <c r="R540" s="7"/>
      <c r="S540" s="7"/>
    </row>
    <row r="541" spans="1:19" ht="12.75">
      <c r="A541" s="44"/>
      <c r="B541" s="19"/>
      <c r="D541" s="24"/>
      <c r="E541" s="6"/>
      <c r="F541" s="6"/>
      <c r="P541" s="6"/>
      <c r="Q541" s="41"/>
      <c r="R541" s="7"/>
      <c r="S541" s="7"/>
    </row>
    <row r="542" spans="1:19" ht="12.75">
      <c r="A542" s="44"/>
      <c r="B542" s="19"/>
      <c r="D542" s="24"/>
      <c r="E542" s="6"/>
      <c r="F542" s="6"/>
      <c r="P542" s="6"/>
      <c r="Q542" s="41"/>
      <c r="R542" s="7"/>
      <c r="S542" s="7"/>
    </row>
    <row r="543" spans="1:19" ht="12.75">
      <c r="A543" s="44"/>
      <c r="B543" s="19"/>
      <c r="D543" s="24"/>
      <c r="E543" s="6"/>
      <c r="F543" s="6"/>
      <c r="P543" s="6"/>
      <c r="Q543" s="41"/>
      <c r="R543" s="7"/>
      <c r="S543" s="7"/>
    </row>
    <row r="544" spans="1:19" ht="12.75">
      <c r="A544" s="44"/>
      <c r="B544" s="19"/>
      <c r="D544" s="24"/>
      <c r="E544" s="6"/>
      <c r="F544" s="6"/>
      <c r="P544" s="6"/>
      <c r="Q544" s="41"/>
      <c r="R544" s="7"/>
      <c r="S544" s="7"/>
    </row>
    <row r="545" spans="1:19" ht="12.75">
      <c r="A545" s="44"/>
      <c r="B545" s="19"/>
      <c r="D545" s="24"/>
      <c r="E545" s="6"/>
      <c r="F545" s="6"/>
      <c r="P545" s="6"/>
      <c r="Q545" s="41"/>
      <c r="R545" s="7"/>
      <c r="S545" s="7"/>
    </row>
    <row r="546" spans="1:19" ht="12.75">
      <c r="A546" s="44"/>
      <c r="B546" s="19"/>
      <c r="D546" s="24"/>
      <c r="E546" s="6"/>
      <c r="F546" s="6"/>
      <c r="P546" s="6"/>
      <c r="Q546" s="41"/>
      <c r="R546" s="7"/>
      <c r="S546" s="7"/>
    </row>
    <row r="547" spans="1:19" ht="12.75">
      <c r="A547" s="44"/>
      <c r="B547" s="19"/>
      <c r="D547" s="24"/>
      <c r="E547" s="6"/>
      <c r="F547" s="6"/>
      <c r="P547" s="6"/>
      <c r="Q547" s="41"/>
      <c r="R547" s="7"/>
      <c r="S547" s="7"/>
    </row>
    <row r="548" spans="1:19" ht="12.75">
      <c r="A548" s="44"/>
      <c r="B548" s="19"/>
      <c r="D548" s="24"/>
      <c r="E548" s="6"/>
      <c r="F548" s="6"/>
      <c r="P548" s="6"/>
      <c r="Q548" s="41"/>
      <c r="R548" s="7"/>
      <c r="S548" s="7"/>
    </row>
    <row r="549" spans="1:19" ht="12.75">
      <c r="A549" s="44"/>
      <c r="B549" s="19"/>
      <c r="D549" s="24"/>
      <c r="E549" s="6"/>
      <c r="F549" s="6"/>
      <c r="P549" s="6"/>
      <c r="Q549" s="41"/>
      <c r="R549" s="7"/>
      <c r="S549" s="7"/>
    </row>
    <row r="550" spans="1:19" ht="12.75">
      <c r="A550" s="44"/>
      <c r="B550" s="19"/>
      <c r="D550" s="24"/>
      <c r="E550" s="6"/>
      <c r="F550" s="6"/>
      <c r="P550" s="6"/>
      <c r="Q550" s="41"/>
      <c r="R550" s="7"/>
      <c r="S550" s="7"/>
    </row>
    <row r="551" spans="1:19" ht="12.75">
      <c r="A551" s="44"/>
      <c r="B551" s="19"/>
      <c r="D551" s="24"/>
      <c r="E551" s="6"/>
      <c r="F551" s="6"/>
      <c r="P551" s="6"/>
      <c r="Q551" s="41"/>
      <c r="R551" s="7"/>
      <c r="S551" s="7"/>
    </row>
    <row r="552" spans="1:19" ht="12.75">
      <c r="A552" s="44"/>
      <c r="B552" s="19"/>
      <c r="D552" s="24"/>
      <c r="E552" s="6"/>
      <c r="F552" s="6"/>
      <c r="P552" s="6"/>
      <c r="Q552" s="41"/>
      <c r="R552" s="7"/>
      <c r="S552" s="7"/>
    </row>
    <row r="553" spans="1:19" ht="12.75">
      <c r="A553" s="44"/>
      <c r="B553" s="19"/>
      <c r="D553" s="24"/>
      <c r="E553" s="6"/>
      <c r="F553" s="6"/>
      <c r="P553" s="6"/>
      <c r="Q553" s="41"/>
      <c r="R553" s="7"/>
      <c r="S553" s="7"/>
    </row>
    <row r="554" spans="1:19" ht="12.75">
      <c r="A554" s="44"/>
      <c r="B554" s="19"/>
      <c r="D554" s="24"/>
      <c r="E554" s="6"/>
      <c r="F554" s="6"/>
      <c r="P554" s="6"/>
      <c r="Q554" s="41"/>
      <c r="R554" s="7"/>
      <c r="S554" s="7"/>
    </row>
    <row r="555" spans="1:19" ht="12.75">
      <c r="A555" s="44"/>
      <c r="B555" s="19"/>
      <c r="D555" s="24"/>
      <c r="E555" s="6"/>
      <c r="F555" s="6"/>
      <c r="P555" s="6"/>
      <c r="Q555" s="41"/>
      <c r="R555" s="7"/>
      <c r="S555" s="7"/>
    </row>
    <row r="556" spans="1:19" ht="12.75">
      <c r="A556" s="44"/>
      <c r="B556" s="19"/>
      <c r="D556" s="24"/>
      <c r="E556" s="6"/>
      <c r="F556" s="6"/>
      <c r="P556" s="6"/>
      <c r="Q556" s="41"/>
      <c r="R556" s="7"/>
      <c r="S556" s="7"/>
    </row>
    <row r="557" spans="1:19" ht="12.75">
      <c r="A557" s="44"/>
      <c r="B557" s="19"/>
      <c r="D557" s="24"/>
      <c r="E557" s="6"/>
      <c r="F557" s="6"/>
      <c r="P557" s="6"/>
      <c r="Q557" s="41"/>
      <c r="R557" s="7"/>
      <c r="S557" s="7"/>
    </row>
    <row r="558" spans="1:19" ht="12.75">
      <c r="A558" s="44"/>
      <c r="B558" s="19"/>
      <c r="D558" s="24"/>
      <c r="E558" s="6"/>
      <c r="F558" s="6"/>
      <c r="P558" s="6"/>
      <c r="Q558" s="41"/>
      <c r="R558" s="7"/>
      <c r="S558" s="7"/>
    </row>
    <row r="559" spans="1:19" ht="12.75">
      <c r="A559" s="44"/>
      <c r="B559" s="19"/>
      <c r="D559" s="24"/>
      <c r="E559" s="6"/>
      <c r="F559" s="6"/>
      <c r="P559" s="6"/>
      <c r="Q559" s="41"/>
      <c r="R559" s="7"/>
      <c r="S559" s="7"/>
    </row>
    <row r="560" spans="1:19" ht="12.75">
      <c r="A560" s="44"/>
      <c r="B560" s="19"/>
      <c r="D560" s="24"/>
      <c r="E560" s="6"/>
      <c r="F560" s="6"/>
      <c r="P560" s="6"/>
      <c r="Q560" s="41"/>
      <c r="R560" s="7"/>
      <c r="S560" s="7"/>
    </row>
    <row r="561" spans="1:19" ht="12.75">
      <c r="A561" s="44"/>
      <c r="B561" s="19"/>
      <c r="D561" s="24"/>
      <c r="E561" s="6"/>
      <c r="F561" s="6"/>
      <c r="P561" s="6"/>
      <c r="Q561" s="41"/>
      <c r="R561" s="7"/>
      <c r="S561" s="7"/>
    </row>
    <row r="562" spans="1:19" ht="12.75">
      <c r="A562" s="44"/>
      <c r="B562" s="19"/>
      <c r="D562" s="24"/>
      <c r="E562" s="6"/>
      <c r="F562" s="6"/>
      <c r="P562" s="6"/>
      <c r="Q562" s="41"/>
      <c r="R562" s="7"/>
      <c r="S562" s="7"/>
    </row>
    <row r="563" spans="1:19" ht="12.75">
      <c r="A563" s="44"/>
      <c r="B563" s="19"/>
      <c r="D563" s="24"/>
      <c r="E563" s="6"/>
      <c r="F563" s="6"/>
      <c r="P563" s="6"/>
      <c r="Q563" s="41"/>
      <c r="R563" s="7"/>
      <c r="S563" s="7"/>
    </row>
    <row r="564" spans="1:19" ht="12.75">
      <c r="A564" s="44"/>
      <c r="B564" s="19"/>
      <c r="D564" s="24"/>
      <c r="E564" s="6"/>
      <c r="F564" s="6"/>
      <c r="P564" s="6"/>
      <c r="Q564" s="41"/>
      <c r="R564" s="7"/>
      <c r="S564" s="7"/>
    </row>
    <row r="565" spans="1:19" ht="12.75">
      <c r="A565" s="44"/>
      <c r="B565" s="19"/>
      <c r="D565" s="24"/>
      <c r="E565" s="6"/>
      <c r="F565" s="6"/>
      <c r="P565" s="6"/>
      <c r="Q565" s="41"/>
      <c r="R565" s="7"/>
      <c r="S565" s="7"/>
    </row>
    <row r="566" spans="1:19" ht="12.75">
      <c r="A566" s="44"/>
      <c r="B566" s="19"/>
      <c r="D566" s="24"/>
      <c r="E566" s="6"/>
      <c r="F566" s="6"/>
      <c r="P566" s="6"/>
      <c r="Q566" s="41"/>
      <c r="R566" s="7"/>
      <c r="S566" s="7"/>
    </row>
    <row r="567" spans="1:19" ht="12.75">
      <c r="A567" s="44"/>
      <c r="B567" s="19"/>
      <c r="D567" s="24"/>
      <c r="E567" s="6"/>
      <c r="F567" s="6"/>
      <c r="P567" s="6"/>
      <c r="Q567" s="41"/>
      <c r="R567" s="7"/>
      <c r="S567" s="7"/>
    </row>
    <row r="568" spans="1:19" ht="12.75">
      <c r="A568" s="44"/>
      <c r="B568" s="19"/>
      <c r="D568" s="24"/>
      <c r="E568" s="6"/>
      <c r="F568" s="6"/>
      <c r="P568" s="6"/>
      <c r="Q568" s="41"/>
      <c r="R568" s="7"/>
      <c r="S568" s="7"/>
    </row>
    <row r="569" spans="1:19" ht="12.75">
      <c r="A569" s="44"/>
      <c r="B569" s="19"/>
      <c r="D569" s="24"/>
      <c r="E569" s="6"/>
      <c r="F569" s="6"/>
      <c r="P569" s="6"/>
      <c r="Q569" s="41"/>
      <c r="R569" s="7"/>
      <c r="S569" s="7"/>
    </row>
    <row r="570" spans="1:19" ht="12.75">
      <c r="A570" s="44"/>
      <c r="B570" s="19"/>
      <c r="D570" s="24"/>
      <c r="E570" s="6"/>
      <c r="F570" s="6"/>
      <c r="P570" s="6"/>
      <c r="Q570" s="41"/>
      <c r="R570" s="7"/>
      <c r="S570" s="7"/>
    </row>
    <row r="571" spans="1:19" ht="12.75">
      <c r="A571" s="44"/>
      <c r="B571" s="19"/>
      <c r="D571" s="24"/>
      <c r="E571" s="6"/>
      <c r="F571" s="6"/>
      <c r="P571" s="6"/>
      <c r="Q571" s="41"/>
      <c r="R571" s="7"/>
      <c r="S571" s="7"/>
    </row>
    <row r="572" spans="1:19" ht="12.75">
      <c r="A572" s="44"/>
      <c r="B572" s="19"/>
      <c r="D572" s="24"/>
      <c r="E572" s="6"/>
      <c r="F572" s="6"/>
      <c r="P572" s="6"/>
      <c r="Q572" s="41"/>
      <c r="R572" s="7"/>
      <c r="S572" s="7"/>
    </row>
    <row r="573" spans="1:19" ht="12.75">
      <c r="A573" s="44"/>
      <c r="B573" s="19"/>
      <c r="D573" s="24"/>
      <c r="E573" s="6"/>
      <c r="F573" s="6"/>
      <c r="P573" s="6"/>
      <c r="Q573" s="41"/>
      <c r="R573" s="7"/>
      <c r="S573" s="7"/>
    </row>
    <row r="574" spans="1:19" ht="12.75">
      <c r="A574" s="44"/>
      <c r="B574" s="19"/>
      <c r="D574" s="24"/>
      <c r="E574" s="6"/>
      <c r="F574" s="6"/>
      <c r="P574" s="6"/>
      <c r="Q574" s="41"/>
      <c r="R574" s="7"/>
      <c r="S574" s="7"/>
    </row>
    <row r="575" spans="1:19" ht="12.75">
      <c r="A575" s="44"/>
      <c r="B575" s="19"/>
      <c r="D575" s="24"/>
      <c r="E575" s="6"/>
      <c r="F575" s="6"/>
      <c r="P575" s="6"/>
      <c r="Q575" s="41"/>
      <c r="R575" s="7"/>
      <c r="S575" s="7"/>
    </row>
    <row r="576" spans="1:19" ht="12.75">
      <c r="A576" s="44"/>
      <c r="B576" s="19"/>
      <c r="D576" s="24"/>
      <c r="E576" s="6"/>
      <c r="F576" s="6"/>
      <c r="P576" s="6"/>
      <c r="Q576" s="41"/>
      <c r="R576" s="7"/>
      <c r="S576" s="7"/>
    </row>
    <row r="577" spans="1:19" ht="12.75">
      <c r="A577" s="44"/>
      <c r="B577" s="19"/>
      <c r="D577" s="24"/>
      <c r="E577" s="6"/>
      <c r="F577" s="6"/>
      <c r="P577" s="6"/>
      <c r="Q577" s="41"/>
      <c r="R577" s="7"/>
      <c r="S577" s="7"/>
    </row>
    <row r="578" spans="1:19" ht="12.75">
      <c r="A578" s="44"/>
      <c r="B578" s="19"/>
      <c r="D578" s="24"/>
      <c r="E578" s="6"/>
      <c r="F578" s="6"/>
      <c r="P578" s="6"/>
      <c r="Q578" s="41"/>
      <c r="R578" s="7"/>
      <c r="S578" s="7"/>
    </row>
    <row r="579" spans="1:19" ht="12.75">
      <c r="A579" s="44"/>
      <c r="B579" s="19"/>
      <c r="D579" s="24"/>
      <c r="E579" s="6"/>
      <c r="F579" s="6"/>
      <c r="P579" s="6"/>
      <c r="Q579" s="41"/>
      <c r="R579" s="7"/>
      <c r="S579" s="7"/>
    </row>
    <row r="580" spans="1:19" ht="12.75">
      <c r="A580" s="44"/>
      <c r="B580" s="19"/>
      <c r="D580" s="24"/>
      <c r="E580" s="6"/>
      <c r="F580" s="6"/>
      <c r="P580" s="6"/>
      <c r="Q580" s="41"/>
      <c r="R580" s="7"/>
      <c r="S580" s="7"/>
    </row>
    <row r="581" spans="1:19" ht="12.75">
      <c r="A581" s="44"/>
      <c r="B581" s="19"/>
      <c r="D581" s="24"/>
      <c r="E581" s="6"/>
      <c r="F581" s="6"/>
      <c r="P581" s="6"/>
      <c r="Q581" s="41"/>
      <c r="R581" s="7"/>
      <c r="S581" s="7"/>
    </row>
    <row r="582" spans="1:19" ht="12.75">
      <c r="A582" s="44"/>
      <c r="B582" s="19"/>
      <c r="D582" s="24"/>
      <c r="E582" s="6"/>
      <c r="F582" s="6"/>
      <c r="P582" s="6"/>
      <c r="Q582" s="41"/>
      <c r="R582" s="7"/>
      <c r="S582" s="7"/>
    </row>
    <row r="583" spans="1:19" ht="12.75">
      <c r="A583" s="44"/>
      <c r="B583" s="19"/>
      <c r="D583" s="24"/>
      <c r="E583" s="6"/>
      <c r="F583" s="6"/>
      <c r="P583" s="6"/>
      <c r="Q583" s="41"/>
      <c r="R583" s="7"/>
      <c r="S583" s="7"/>
    </row>
    <row r="584" spans="1:19" ht="12.75">
      <c r="A584" s="44"/>
      <c r="B584" s="19"/>
      <c r="D584" s="24"/>
      <c r="E584" s="6"/>
      <c r="F584" s="6"/>
      <c r="P584" s="6"/>
      <c r="Q584" s="41"/>
      <c r="R584" s="7"/>
      <c r="S584" s="7"/>
    </row>
    <row r="585" spans="1:19" ht="12.75">
      <c r="A585" s="44"/>
      <c r="B585" s="19"/>
      <c r="D585" s="24"/>
      <c r="E585" s="6"/>
      <c r="F585" s="6"/>
      <c r="P585" s="6"/>
      <c r="Q585" s="41"/>
      <c r="R585" s="7"/>
      <c r="S585" s="7"/>
    </row>
    <row r="586" spans="1:19" ht="12.75">
      <c r="A586" s="44"/>
      <c r="B586" s="19"/>
      <c r="D586" s="24"/>
      <c r="E586" s="6"/>
      <c r="F586" s="6"/>
      <c r="P586" s="6"/>
      <c r="Q586" s="41"/>
      <c r="R586" s="7"/>
      <c r="S586" s="7"/>
    </row>
    <row r="587" spans="1:19" ht="12.75">
      <c r="A587" s="44"/>
      <c r="B587" s="19"/>
      <c r="D587" s="24"/>
      <c r="E587" s="6"/>
      <c r="F587" s="6"/>
      <c r="P587" s="6"/>
      <c r="Q587" s="41"/>
      <c r="R587" s="7"/>
      <c r="S587" s="7"/>
    </row>
    <row r="588" spans="1:19" ht="12.75">
      <c r="A588" s="44"/>
      <c r="B588" s="19"/>
      <c r="D588" s="24"/>
      <c r="E588" s="6"/>
      <c r="F588" s="6"/>
      <c r="P588" s="6"/>
      <c r="Q588" s="41"/>
      <c r="R588" s="7"/>
      <c r="S588" s="7"/>
    </row>
    <row r="589" spans="1:19" ht="12.75">
      <c r="A589" s="44"/>
      <c r="B589" s="19"/>
      <c r="D589" s="24"/>
      <c r="E589" s="6"/>
      <c r="F589" s="6"/>
      <c r="P589" s="6"/>
      <c r="Q589" s="41"/>
      <c r="R589" s="7"/>
      <c r="S589" s="7"/>
    </row>
    <row r="590" spans="1:19" ht="12.75">
      <c r="A590" s="44"/>
      <c r="B590" s="19"/>
      <c r="D590" s="24"/>
      <c r="E590" s="6"/>
      <c r="F590" s="6"/>
      <c r="P590" s="6"/>
      <c r="Q590" s="41"/>
      <c r="R590" s="7"/>
      <c r="S590" s="7"/>
    </row>
    <row r="591" spans="1:19" ht="12.75">
      <c r="A591" s="44"/>
      <c r="B591" s="19"/>
      <c r="D591" s="24"/>
      <c r="E591" s="6"/>
      <c r="F591" s="6"/>
      <c r="P591" s="6"/>
      <c r="Q591" s="41"/>
      <c r="R591" s="7"/>
      <c r="S591" s="7"/>
    </row>
    <row r="592" spans="1:19" ht="12.75">
      <c r="A592" s="44"/>
      <c r="B592" s="19"/>
      <c r="D592" s="24"/>
      <c r="E592" s="6"/>
      <c r="F592" s="6"/>
      <c r="P592" s="6"/>
      <c r="Q592" s="41"/>
      <c r="R592" s="7"/>
      <c r="S592" s="7"/>
    </row>
    <row r="593" spans="1:19" ht="12.75">
      <c r="A593" s="44"/>
      <c r="B593" s="19"/>
      <c r="D593" s="24"/>
      <c r="E593" s="6"/>
      <c r="F593" s="6"/>
      <c r="P593" s="6"/>
      <c r="Q593" s="41"/>
      <c r="R593" s="7"/>
      <c r="S593" s="7"/>
    </row>
    <row r="594" spans="1:19" ht="12.75">
      <c r="A594" s="44"/>
      <c r="B594" s="19"/>
      <c r="D594" s="24"/>
      <c r="E594" s="6"/>
      <c r="F594" s="6"/>
      <c r="P594" s="6"/>
      <c r="Q594" s="41"/>
      <c r="R594" s="7"/>
      <c r="S594" s="7"/>
    </row>
    <row r="595" spans="1:19" ht="12.75">
      <c r="A595" s="44"/>
      <c r="B595" s="19"/>
      <c r="D595" s="24"/>
      <c r="E595" s="6"/>
      <c r="F595" s="6"/>
      <c r="P595" s="6"/>
      <c r="Q595" s="41"/>
      <c r="R595" s="7"/>
      <c r="S595" s="7"/>
    </row>
    <row r="596" spans="1:19" ht="12.75">
      <c r="A596" s="44"/>
      <c r="B596" s="19"/>
      <c r="D596" s="24"/>
      <c r="E596" s="6"/>
      <c r="F596" s="6"/>
      <c r="P596" s="6"/>
      <c r="Q596" s="41"/>
      <c r="R596" s="7"/>
      <c r="S596" s="7"/>
    </row>
    <row r="597" spans="1:19" ht="12.75">
      <c r="A597" s="44"/>
      <c r="B597" s="19"/>
      <c r="D597" s="24"/>
      <c r="E597" s="6"/>
      <c r="F597" s="6"/>
      <c r="P597" s="6"/>
      <c r="Q597" s="41"/>
      <c r="R597" s="7"/>
      <c r="S597" s="7"/>
    </row>
    <row r="598" spans="1:19" ht="12.75">
      <c r="A598" s="44"/>
      <c r="B598" s="19"/>
      <c r="D598" s="24"/>
      <c r="E598" s="6"/>
      <c r="F598" s="6"/>
      <c r="P598" s="6"/>
      <c r="Q598" s="41"/>
      <c r="R598" s="7"/>
      <c r="S598" s="7"/>
    </row>
    <row r="599" spans="1:19" ht="12.75">
      <c r="A599" s="44"/>
      <c r="B599" s="19"/>
      <c r="D599" s="24"/>
      <c r="E599" s="6"/>
      <c r="F599" s="6"/>
      <c r="P599" s="6"/>
      <c r="Q599" s="41"/>
      <c r="R599" s="7"/>
      <c r="S599" s="7"/>
    </row>
    <row r="600" spans="1:19" ht="12.75">
      <c r="A600" s="44"/>
      <c r="B600" s="19"/>
      <c r="D600" s="24"/>
      <c r="E600" s="6"/>
      <c r="F600" s="6"/>
      <c r="P600" s="6"/>
      <c r="Q600" s="41"/>
      <c r="R600" s="7"/>
      <c r="S600" s="7"/>
    </row>
    <row r="601" spans="1:19" ht="12.75">
      <c r="A601" s="44"/>
      <c r="B601" s="19"/>
      <c r="D601" s="24"/>
      <c r="E601" s="6"/>
      <c r="F601" s="6"/>
      <c r="P601" s="6"/>
      <c r="Q601" s="41"/>
      <c r="R601" s="7"/>
      <c r="S601" s="7"/>
    </row>
    <row r="602" spans="1:19" ht="12.75">
      <c r="A602" s="44"/>
      <c r="B602" s="19"/>
      <c r="D602" s="24"/>
      <c r="E602" s="6"/>
      <c r="F602" s="6"/>
      <c r="P602" s="6"/>
      <c r="Q602" s="41"/>
      <c r="R602" s="7"/>
      <c r="S602" s="7"/>
    </row>
    <row r="603" spans="1:19" ht="12.75">
      <c r="A603" s="44"/>
      <c r="B603" s="19"/>
      <c r="D603" s="24"/>
      <c r="E603" s="6"/>
      <c r="F603" s="6"/>
      <c r="P603" s="6"/>
      <c r="Q603" s="41"/>
      <c r="R603" s="7"/>
      <c r="S603" s="7"/>
    </row>
    <row r="604" spans="1:19" ht="12.75">
      <c r="A604" s="44"/>
      <c r="B604" s="19"/>
      <c r="D604" s="24"/>
      <c r="E604" s="6"/>
      <c r="F604" s="6"/>
      <c r="P604" s="6"/>
      <c r="Q604" s="41"/>
      <c r="R604" s="7"/>
      <c r="S604" s="7"/>
    </row>
    <row r="605" spans="1:19" ht="12.75">
      <c r="A605" s="44"/>
      <c r="B605" s="19"/>
      <c r="D605" s="24"/>
      <c r="E605" s="6"/>
      <c r="F605" s="6"/>
      <c r="P605" s="6"/>
      <c r="Q605" s="41"/>
      <c r="R605" s="7"/>
      <c r="S605" s="7"/>
    </row>
    <row r="606" spans="1:19" ht="12.75">
      <c r="A606" s="44"/>
      <c r="B606" s="19"/>
      <c r="D606" s="24"/>
      <c r="E606" s="6"/>
      <c r="F606" s="6"/>
      <c r="P606" s="6"/>
      <c r="Q606" s="41"/>
      <c r="R606" s="7"/>
      <c r="S606" s="7"/>
    </row>
    <row r="607" spans="1:19" ht="12.75">
      <c r="A607" s="44"/>
      <c r="B607" s="19"/>
      <c r="D607" s="24"/>
      <c r="E607" s="6"/>
      <c r="F607" s="6"/>
      <c r="P607" s="6"/>
      <c r="Q607" s="41"/>
      <c r="R607" s="7"/>
      <c r="S607" s="7"/>
    </row>
    <row r="608" spans="1:19" ht="12.75">
      <c r="A608" s="44"/>
      <c r="B608" s="19"/>
      <c r="D608" s="24"/>
      <c r="E608" s="6"/>
      <c r="F608" s="6"/>
      <c r="P608" s="6"/>
      <c r="Q608" s="41"/>
      <c r="R608" s="7"/>
      <c r="S608" s="7"/>
    </row>
    <row r="609" spans="1:19" ht="12.75">
      <c r="A609" s="44"/>
      <c r="B609" s="19"/>
      <c r="D609" s="24"/>
      <c r="E609" s="6"/>
      <c r="F609" s="6"/>
      <c r="P609" s="6"/>
      <c r="Q609" s="41"/>
      <c r="R609" s="7"/>
      <c r="S609" s="7"/>
    </row>
    <row r="610" spans="1:19" ht="12.75">
      <c r="A610" s="44"/>
      <c r="B610" s="19"/>
      <c r="D610" s="24"/>
      <c r="E610" s="6"/>
      <c r="F610" s="6"/>
      <c r="P610" s="6"/>
      <c r="Q610" s="41"/>
      <c r="R610" s="7"/>
      <c r="S610" s="7"/>
    </row>
    <row r="611" spans="1:19" ht="12.75">
      <c r="A611" s="44"/>
      <c r="B611" s="19"/>
      <c r="D611" s="24"/>
      <c r="E611" s="6"/>
      <c r="F611" s="6"/>
      <c r="P611" s="6"/>
      <c r="Q611" s="41"/>
      <c r="R611" s="7"/>
      <c r="S611" s="7"/>
    </row>
    <row r="612" spans="1:19" ht="12.75">
      <c r="A612" s="44"/>
      <c r="B612" s="19"/>
      <c r="D612" s="24"/>
      <c r="E612" s="6"/>
      <c r="F612" s="6"/>
      <c r="P612" s="6"/>
      <c r="Q612" s="41"/>
      <c r="R612" s="7"/>
      <c r="S612" s="7"/>
    </row>
    <row r="613" spans="1:19" ht="12.75">
      <c r="A613" s="44"/>
      <c r="B613" s="19"/>
      <c r="D613" s="24"/>
      <c r="E613" s="6"/>
      <c r="F613" s="6"/>
      <c r="P613" s="6"/>
      <c r="Q613" s="41"/>
      <c r="R613" s="7"/>
      <c r="S613" s="7"/>
    </row>
    <row r="614" spans="1:19" ht="12.75">
      <c r="A614" s="44"/>
      <c r="B614" s="19"/>
      <c r="D614" s="24"/>
      <c r="E614" s="6"/>
      <c r="F614" s="6"/>
      <c r="P614" s="6"/>
      <c r="Q614" s="41"/>
      <c r="R614" s="7"/>
      <c r="S614" s="7"/>
    </row>
    <row r="615" spans="1:19" ht="12.75">
      <c r="A615" s="44"/>
      <c r="B615" s="19"/>
      <c r="D615" s="24"/>
      <c r="E615" s="6"/>
      <c r="F615" s="6"/>
      <c r="P615" s="6"/>
      <c r="Q615" s="41"/>
      <c r="R615" s="7"/>
      <c r="S615" s="7"/>
    </row>
    <row r="616" spans="1:19" ht="12.75">
      <c r="A616" s="44"/>
      <c r="B616" s="19"/>
      <c r="D616" s="24"/>
      <c r="E616" s="6"/>
      <c r="F616" s="6"/>
      <c r="P616" s="6"/>
      <c r="Q616" s="41"/>
      <c r="R616" s="7"/>
      <c r="S616" s="7"/>
    </row>
    <row r="617" spans="1:19" ht="12.75">
      <c r="A617" s="44"/>
      <c r="B617" s="19"/>
      <c r="D617" s="24"/>
      <c r="E617" s="6"/>
      <c r="F617" s="6"/>
      <c r="P617" s="6"/>
      <c r="Q617" s="41"/>
      <c r="R617" s="7"/>
      <c r="S617" s="7"/>
    </row>
    <row r="618" spans="1:19" ht="12.75">
      <c r="A618" s="44"/>
      <c r="B618" s="19"/>
      <c r="D618" s="24"/>
      <c r="E618" s="6"/>
      <c r="F618" s="6"/>
      <c r="P618" s="6"/>
      <c r="Q618" s="41"/>
      <c r="R618" s="7"/>
      <c r="S618" s="7"/>
    </row>
    <row r="619" spans="1:19" ht="12.75">
      <c r="A619" s="44"/>
      <c r="B619" s="19"/>
      <c r="D619" s="24"/>
      <c r="E619" s="6"/>
      <c r="F619" s="6"/>
      <c r="P619" s="6"/>
      <c r="Q619" s="41"/>
      <c r="R619" s="7"/>
      <c r="S619" s="7"/>
    </row>
    <row r="620" spans="1:19" ht="12.75">
      <c r="A620" s="44"/>
      <c r="B620" s="19"/>
      <c r="D620" s="24"/>
      <c r="E620" s="6"/>
      <c r="F620" s="6"/>
      <c r="P620" s="6"/>
      <c r="Q620" s="41"/>
      <c r="R620" s="7"/>
      <c r="S620" s="7"/>
    </row>
    <row r="621" spans="1:19" ht="12.75">
      <c r="A621" s="44"/>
      <c r="B621" s="19"/>
      <c r="D621" s="24"/>
      <c r="E621" s="6"/>
      <c r="F621" s="6"/>
      <c r="P621" s="6"/>
      <c r="Q621" s="41"/>
      <c r="R621" s="7"/>
      <c r="S621" s="7"/>
    </row>
    <row r="622" spans="1:19" ht="12.75">
      <c r="A622" s="44"/>
      <c r="B622" s="19"/>
      <c r="D622" s="24"/>
      <c r="E622" s="6"/>
      <c r="F622" s="6"/>
      <c r="P622" s="6"/>
      <c r="Q622" s="41"/>
      <c r="R622" s="7"/>
      <c r="S622" s="7"/>
    </row>
    <row r="623" spans="1:19" ht="12.75">
      <c r="A623" s="44"/>
      <c r="B623" s="19"/>
      <c r="D623" s="24"/>
      <c r="E623" s="6"/>
      <c r="F623" s="6"/>
      <c r="P623" s="6"/>
      <c r="Q623" s="41"/>
      <c r="R623" s="7"/>
      <c r="S623" s="7"/>
    </row>
    <row r="624" spans="1:19" ht="12.75">
      <c r="A624" s="44"/>
      <c r="B624" s="19"/>
      <c r="D624" s="24"/>
      <c r="E624" s="6"/>
      <c r="F624" s="6"/>
      <c r="P624" s="6"/>
      <c r="Q624" s="41"/>
      <c r="R624" s="7"/>
      <c r="S624" s="7"/>
    </row>
    <row r="625" spans="1:19" ht="12.75">
      <c r="A625" s="44"/>
      <c r="B625" s="19"/>
      <c r="D625" s="24"/>
      <c r="E625" s="6"/>
      <c r="F625" s="6"/>
      <c r="P625" s="6"/>
      <c r="Q625" s="41"/>
      <c r="R625" s="7"/>
      <c r="S625" s="7"/>
    </row>
    <row r="626" spans="1:19" ht="12.75">
      <c r="A626" s="44"/>
      <c r="B626" s="19"/>
      <c r="D626" s="24"/>
      <c r="E626" s="6"/>
      <c r="F626" s="6"/>
      <c r="P626" s="6"/>
      <c r="Q626" s="41"/>
      <c r="R626" s="7"/>
      <c r="S626" s="7"/>
    </row>
    <row r="627" spans="1:19" ht="12.75">
      <c r="A627" s="44"/>
      <c r="B627" s="19"/>
      <c r="D627" s="24"/>
      <c r="E627" s="6"/>
      <c r="F627" s="6"/>
      <c r="P627" s="6"/>
      <c r="Q627" s="41"/>
      <c r="R627" s="7"/>
      <c r="S627" s="7"/>
    </row>
    <row r="628" spans="1:19" ht="12.75">
      <c r="A628" s="44"/>
      <c r="B628" s="19"/>
      <c r="D628" s="24"/>
      <c r="E628" s="6"/>
      <c r="F628" s="6"/>
      <c r="P628" s="6"/>
      <c r="Q628" s="41"/>
      <c r="R628" s="7"/>
      <c r="S628" s="7"/>
    </row>
    <row r="629" spans="1:19" ht="12.75">
      <c r="A629" s="44"/>
      <c r="B629" s="19"/>
      <c r="D629" s="24"/>
      <c r="E629" s="6"/>
      <c r="F629" s="6"/>
      <c r="P629" s="6"/>
      <c r="Q629" s="41"/>
      <c r="R629" s="7"/>
      <c r="S629" s="7"/>
    </row>
    <row r="630" spans="1:19" ht="12.75">
      <c r="A630" s="44"/>
      <c r="B630" s="19"/>
      <c r="D630" s="24"/>
      <c r="E630" s="6"/>
      <c r="F630" s="6"/>
      <c r="P630" s="6"/>
      <c r="Q630" s="41"/>
      <c r="R630" s="7"/>
      <c r="S630" s="7"/>
    </row>
    <row r="631" spans="1:19" ht="12.75">
      <c r="A631" s="44"/>
      <c r="B631" s="19"/>
      <c r="D631" s="24"/>
      <c r="E631" s="6"/>
      <c r="F631" s="6"/>
      <c r="P631" s="6"/>
      <c r="Q631" s="41"/>
      <c r="R631" s="7"/>
      <c r="S631" s="7"/>
    </row>
    <row r="632" spans="1:19" ht="12.75">
      <c r="A632" s="44"/>
      <c r="B632" s="19"/>
      <c r="D632" s="24"/>
      <c r="E632" s="6"/>
      <c r="F632" s="6"/>
      <c r="P632" s="6"/>
      <c r="Q632" s="41"/>
      <c r="R632" s="7"/>
      <c r="S632" s="7"/>
    </row>
    <row r="633" spans="1:19" ht="12.75">
      <c r="A633" s="44"/>
      <c r="B633" s="19"/>
      <c r="D633" s="24"/>
      <c r="E633" s="6"/>
      <c r="F633" s="6"/>
      <c r="P633" s="6"/>
      <c r="Q633" s="41"/>
      <c r="R633" s="7"/>
      <c r="S633" s="7"/>
    </row>
    <row r="634" spans="1:19" ht="12.75">
      <c r="A634" s="44"/>
      <c r="B634" s="19"/>
      <c r="D634" s="24"/>
      <c r="E634" s="6"/>
      <c r="F634" s="6"/>
      <c r="P634" s="6"/>
      <c r="Q634" s="41"/>
      <c r="R634" s="7"/>
      <c r="S634" s="7"/>
    </row>
    <row r="635" spans="1:19" ht="12.75">
      <c r="A635" s="44"/>
      <c r="B635" s="19"/>
      <c r="D635" s="24"/>
      <c r="E635" s="6"/>
      <c r="F635" s="6"/>
      <c r="P635" s="6"/>
      <c r="Q635" s="41"/>
      <c r="R635" s="7"/>
      <c r="S635" s="7"/>
    </row>
    <row r="636" spans="1:19" ht="12.75">
      <c r="A636" s="44"/>
      <c r="B636" s="19"/>
      <c r="D636" s="24"/>
      <c r="E636" s="6"/>
      <c r="F636" s="6"/>
      <c r="P636" s="6"/>
      <c r="Q636" s="41"/>
      <c r="R636" s="7"/>
      <c r="S636" s="7"/>
    </row>
    <row r="637" spans="1:19" ht="12.75">
      <c r="A637" s="44"/>
      <c r="B637" s="19"/>
      <c r="D637" s="24"/>
      <c r="E637" s="6"/>
      <c r="F637" s="6"/>
      <c r="P637" s="6"/>
      <c r="Q637" s="41"/>
      <c r="R637" s="7"/>
      <c r="S637" s="7"/>
    </row>
    <row r="638" spans="1:19" ht="12.75">
      <c r="A638" s="44"/>
      <c r="B638" s="19"/>
      <c r="D638" s="24"/>
      <c r="E638" s="6"/>
      <c r="F638" s="6"/>
      <c r="P638" s="6"/>
      <c r="Q638" s="41"/>
      <c r="R638" s="7"/>
      <c r="S638" s="7"/>
    </row>
    <row r="639" spans="1:19" ht="12.75">
      <c r="A639" s="44"/>
      <c r="B639" s="19"/>
      <c r="D639" s="24"/>
      <c r="E639" s="6"/>
      <c r="F639" s="6"/>
      <c r="P639" s="6"/>
      <c r="Q639" s="41"/>
      <c r="R639" s="7"/>
      <c r="S639" s="7"/>
    </row>
    <row r="640" spans="1:19" ht="12.75">
      <c r="A640" s="44"/>
      <c r="B640" s="19"/>
      <c r="D640" s="24"/>
      <c r="E640" s="6"/>
      <c r="F640" s="6"/>
      <c r="P640" s="6"/>
      <c r="Q640" s="41"/>
      <c r="R640" s="7"/>
      <c r="S640" s="7"/>
    </row>
    <row r="641" spans="1:19" ht="12.75">
      <c r="A641" s="44"/>
      <c r="B641" s="19"/>
      <c r="D641" s="24"/>
      <c r="E641" s="6"/>
      <c r="F641" s="6"/>
      <c r="P641" s="6"/>
      <c r="Q641" s="41"/>
      <c r="R641" s="7"/>
      <c r="S641" s="7"/>
    </row>
    <row r="642" spans="1:19" ht="12.75">
      <c r="A642" s="44"/>
      <c r="B642" s="19"/>
      <c r="D642" s="24"/>
      <c r="E642" s="6"/>
      <c r="F642" s="6"/>
      <c r="P642" s="6"/>
      <c r="Q642" s="41"/>
      <c r="R642" s="7"/>
      <c r="S642" s="7"/>
    </row>
    <row r="643" spans="1:19" ht="12.75">
      <c r="A643" s="44"/>
      <c r="B643" s="19"/>
      <c r="D643" s="24"/>
      <c r="E643" s="6"/>
      <c r="F643" s="6"/>
      <c r="P643" s="6"/>
      <c r="Q643" s="41"/>
      <c r="R643" s="7"/>
      <c r="S643" s="7"/>
    </row>
    <row r="644" spans="1:19" ht="12.75">
      <c r="A644" s="44"/>
      <c r="B644" s="19"/>
      <c r="D644" s="24"/>
      <c r="E644" s="6"/>
      <c r="F644" s="6"/>
      <c r="P644" s="6"/>
      <c r="Q644" s="41"/>
      <c r="R644" s="7"/>
      <c r="S644" s="7"/>
    </row>
    <row r="645" spans="1:19" ht="12.75">
      <c r="A645" s="44"/>
      <c r="B645" s="19"/>
      <c r="D645" s="24"/>
      <c r="E645" s="6"/>
      <c r="F645" s="6"/>
      <c r="P645" s="6"/>
      <c r="Q645" s="41"/>
      <c r="R645" s="7"/>
      <c r="S645" s="7"/>
    </row>
    <row r="646" spans="1:19" ht="12.75">
      <c r="A646" s="44"/>
      <c r="B646" s="19"/>
      <c r="D646" s="24"/>
      <c r="E646" s="6"/>
      <c r="F646" s="6"/>
      <c r="P646" s="6"/>
      <c r="Q646" s="41"/>
      <c r="R646" s="7"/>
      <c r="S646" s="7"/>
    </row>
    <row r="647" spans="1:19" ht="12.75">
      <c r="A647" s="44"/>
      <c r="B647" s="19"/>
      <c r="D647" s="24"/>
      <c r="E647" s="6"/>
      <c r="F647" s="6"/>
      <c r="P647" s="6"/>
      <c r="Q647" s="41"/>
      <c r="R647" s="7"/>
      <c r="S647" s="7"/>
    </row>
    <row r="648" spans="1:19" ht="12.75">
      <c r="A648" s="44"/>
      <c r="B648" s="19"/>
      <c r="D648" s="24"/>
      <c r="E648" s="6"/>
      <c r="F648" s="6"/>
      <c r="P648" s="6"/>
      <c r="Q648" s="41"/>
      <c r="R648" s="7"/>
      <c r="S648" s="7"/>
    </row>
    <row r="649" spans="1:19" ht="12.75">
      <c r="A649" s="44"/>
      <c r="B649" s="19"/>
      <c r="D649" s="24"/>
      <c r="E649" s="6"/>
      <c r="F649" s="6"/>
      <c r="P649" s="6"/>
      <c r="Q649" s="41"/>
      <c r="R649" s="7"/>
      <c r="S649" s="7"/>
    </row>
    <row r="650" spans="1:19" ht="12.75">
      <c r="A650" s="44"/>
      <c r="B650" s="19"/>
      <c r="D650" s="24"/>
      <c r="E650" s="6"/>
      <c r="F650" s="6"/>
      <c r="P650" s="6"/>
      <c r="Q650" s="41"/>
      <c r="R650" s="7"/>
      <c r="S650" s="7"/>
    </row>
    <row r="651" spans="1:19" ht="12.75">
      <c r="A651" s="44"/>
      <c r="B651" s="19"/>
      <c r="D651" s="24"/>
      <c r="E651" s="6"/>
      <c r="F651" s="6"/>
      <c r="P651" s="6"/>
      <c r="Q651" s="41"/>
      <c r="R651" s="7"/>
      <c r="S651" s="7"/>
    </row>
    <row r="652" spans="1:19" ht="12.75">
      <c r="A652" s="44"/>
      <c r="B652" s="19"/>
      <c r="D652" s="24"/>
      <c r="E652" s="6"/>
      <c r="F652" s="6"/>
      <c r="P652" s="6"/>
      <c r="Q652" s="41"/>
      <c r="R652" s="7"/>
      <c r="S652" s="7"/>
    </row>
    <row r="653" spans="1:19" ht="12.75">
      <c r="A653" s="44"/>
      <c r="B653" s="19"/>
      <c r="D653" s="24"/>
      <c r="E653" s="6"/>
      <c r="F653" s="6"/>
      <c r="P653" s="6"/>
      <c r="Q653" s="41"/>
      <c r="R653" s="7"/>
      <c r="S653" s="7"/>
    </row>
    <row r="654" spans="1:19" ht="12.75">
      <c r="A654" s="44"/>
      <c r="B654" s="19"/>
      <c r="D654" s="24"/>
      <c r="E654" s="6"/>
      <c r="F654" s="6"/>
      <c r="P654" s="6"/>
      <c r="Q654" s="41"/>
      <c r="R654" s="7"/>
      <c r="S654" s="7"/>
    </row>
    <row r="655" spans="1:19" ht="12.75">
      <c r="A655" s="44"/>
      <c r="B655" s="19"/>
      <c r="D655" s="24"/>
      <c r="E655" s="6"/>
      <c r="F655" s="6"/>
      <c r="P655" s="6"/>
      <c r="Q655" s="41"/>
      <c r="R655" s="7"/>
      <c r="S655" s="7"/>
    </row>
    <row r="656" spans="1:19" ht="12.75">
      <c r="A656" s="44"/>
      <c r="B656" s="19"/>
      <c r="D656" s="24"/>
      <c r="E656" s="6"/>
      <c r="F656" s="6"/>
      <c r="P656" s="6"/>
      <c r="Q656" s="41"/>
      <c r="R656" s="7"/>
      <c r="S656" s="7"/>
    </row>
    <row r="657" spans="1:19" ht="12.75">
      <c r="A657" s="44"/>
      <c r="B657" s="19"/>
      <c r="D657" s="24"/>
      <c r="E657" s="6"/>
      <c r="F657" s="6"/>
      <c r="P657" s="6"/>
      <c r="Q657" s="41"/>
      <c r="R657" s="7"/>
      <c r="S657" s="7"/>
    </row>
    <row r="658" spans="1:19" ht="12.75">
      <c r="A658" s="44"/>
      <c r="B658" s="19"/>
      <c r="D658" s="24"/>
      <c r="E658" s="6"/>
      <c r="F658" s="6"/>
      <c r="P658" s="6"/>
      <c r="Q658" s="41"/>
      <c r="R658" s="7"/>
      <c r="S658" s="7"/>
    </row>
    <row r="659" spans="1:19" ht="12.75">
      <c r="A659" s="44"/>
      <c r="B659" s="19"/>
      <c r="D659" s="24"/>
      <c r="E659" s="6"/>
      <c r="F659" s="6"/>
      <c r="P659" s="6"/>
      <c r="Q659" s="41"/>
      <c r="R659" s="7"/>
      <c r="S659" s="7"/>
    </row>
    <row r="660" spans="1:19" ht="12.75">
      <c r="A660" s="44"/>
      <c r="B660" s="19"/>
      <c r="D660" s="24"/>
      <c r="E660" s="6"/>
      <c r="F660" s="6"/>
      <c r="P660" s="6"/>
      <c r="Q660" s="41"/>
      <c r="R660" s="7"/>
      <c r="S660" s="7"/>
    </row>
    <row r="661" spans="1:19" ht="12.75">
      <c r="A661" s="44"/>
      <c r="B661" s="19"/>
      <c r="D661" s="24"/>
      <c r="E661" s="6"/>
      <c r="F661" s="6"/>
      <c r="P661" s="6"/>
      <c r="Q661" s="41"/>
      <c r="R661" s="7"/>
      <c r="S661" s="7"/>
    </row>
    <row r="662" spans="1:19" ht="12.75">
      <c r="A662" s="44"/>
      <c r="B662" s="19"/>
      <c r="D662" s="24"/>
      <c r="E662" s="6"/>
      <c r="F662" s="6"/>
      <c r="P662" s="6"/>
      <c r="Q662" s="41"/>
      <c r="R662" s="7"/>
      <c r="S662" s="7"/>
    </row>
    <row r="663" spans="1:19" ht="12.75">
      <c r="A663" s="44"/>
      <c r="B663" s="19"/>
      <c r="D663" s="24"/>
      <c r="E663" s="6"/>
      <c r="F663" s="6"/>
      <c r="P663" s="6"/>
      <c r="Q663" s="41"/>
      <c r="R663" s="7"/>
      <c r="S663" s="7"/>
    </row>
    <row r="664" spans="1:19" ht="12.75">
      <c r="A664" s="44"/>
      <c r="B664" s="19"/>
      <c r="D664" s="24"/>
      <c r="E664" s="6"/>
      <c r="F664" s="6"/>
      <c r="P664" s="6"/>
      <c r="Q664" s="41"/>
      <c r="R664" s="7"/>
      <c r="S664" s="7"/>
    </row>
    <row r="665" spans="1:19" ht="12.75">
      <c r="A665" s="44"/>
      <c r="B665" s="19"/>
      <c r="D665" s="24"/>
      <c r="E665" s="6"/>
      <c r="F665" s="6"/>
      <c r="P665" s="6"/>
      <c r="Q665" s="41"/>
      <c r="R665" s="7"/>
      <c r="S665" s="7"/>
    </row>
    <row r="666" spans="1:19" ht="12.75">
      <c r="A666" s="44"/>
      <c r="B666" s="19"/>
      <c r="D666" s="24"/>
      <c r="E666" s="6"/>
      <c r="F666" s="6"/>
      <c r="P666" s="6"/>
      <c r="Q666" s="41"/>
      <c r="R666" s="7"/>
      <c r="S666" s="7"/>
    </row>
    <row r="667" spans="1:19" ht="12.75">
      <c r="A667" s="44"/>
      <c r="B667" s="19"/>
      <c r="D667" s="24"/>
      <c r="E667" s="6"/>
      <c r="F667" s="6"/>
      <c r="P667" s="6"/>
      <c r="Q667" s="41"/>
      <c r="R667" s="7"/>
      <c r="S667" s="7"/>
    </row>
    <row r="668" spans="1:19" ht="12.75">
      <c r="A668" s="44"/>
      <c r="B668" s="19"/>
      <c r="D668" s="24"/>
      <c r="E668" s="6"/>
      <c r="F668" s="6"/>
      <c r="P668" s="6"/>
      <c r="Q668" s="41"/>
      <c r="R668" s="7"/>
      <c r="S668" s="7"/>
    </row>
    <row r="669" spans="1:19" ht="12.75">
      <c r="A669" s="44"/>
      <c r="B669" s="19"/>
      <c r="D669" s="24"/>
      <c r="E669" s="6"/>
      <c r="F669" s="6"/>
      <c r="P669" s="6"/>
      <c r="Q669" s="41"/>
      <c r="R669" s="7"/>
      <c r="S669" s="7"/>
    </row>
    <row r="670" spans="1:19" ht="12.75">
      <c r="A670" s="44"/>
      <c r="B670" s="19"/>
      <c r="D670" s="24"/>
      <c r="E670" s="6"/>
      <c r="F670" s="6"/>
      <c r="P670" s="6"/>
      <c r="Q670" s="41"/>
      <c r="R670" s="7"/>
      <c r="S670" s="7"/>
    </row>
    <row r="671" spans="1:19" ht="12.75">
      <c r="A671" s="44"/>
      <c r="B671" s="19"/>
      <c r="D671" s="24"/>
      <c r="E671" s="6"/>
      <c r="F671" s="6"/>
      <c r="P671" s="6"/>
      <c r="Q671" s="41"/>
      <c r="R671" s="7"/>
      <c r="S671" s="7"/>
    </row>
    <row r="672" spans="1:19" ht="12.75">
      <c r="A672" s="44"/>
      <c r="B672" s="19"/>
      <c r="D672" s="24"/>
      <c r="E672" s="6"/>
      <c r="F672" s="6"/>
      <c r="P672" s="6"/>
      <c r="Q672" s="41"/>
      <c r="R672" s="7"/>
      <c r="S672" s="7"/>
    </row>
    <row r="673" spans="1:19" ht="12.75">
      <c r="A673" s="44"/>
      <c r="B673" s="19"/>
      <c r="D673" s="24"/>
      <c r="E673" s="6"/>
      <c r="F673" s="6"/>
      <c r="P673" s="6"/>
      <c r="Q673" s="41"/>
      <c r="R673" s="7"/>
      <c r="S673" s="7"/>
    </row>
    <row r="674" spans="1:19" ht="12.75">
      <c r="A674" s="44"/>
      <c r="B674" s="19"/>
      <c r="D674" s="24"/>
      <c r="E674" s="6"/>
      <c r="F674" s="6"/>
      <c r="P674" s="6"/>
      <c r="Q674" s="41"/>
      <c r="R674" s="7"/>
      <c r="S674" s="7"/>
    </row>
    <row r="675" spans="1:19" ht="12.75">
      <c r="A675" s="44"/>
      <c r="B675" s="19"/>
      <c r="D675" s="24"/>
      <c r="E675" s="6"/>
      <c r="F675" s="6"/>
      <c r="P675" s="6"/>
      <c r="Q675" s="41"/>
      <c r="R675" s="7"/>
      <c r="S675" s="7"/>
    </row>
    <row r="676" spans="1:19" ht="12.75">
      <c r="A676" s="44"/>
      <c r="B676" s="19"/>
      <c r="D676" s="24"/>
      <c r="E676" s="6"/>
      <c r="F676" s="6"/>
      <c r="P676" s="6"/>
      <c r="Q676" s="41"/>
      <c r="R676" s="7"/>
      <c r="S676" s="7"/>
    </row>
    <row r="677" spans="1:19" ht="12.75">
      <c r="A677" s="44"/>
      <c r="B677" s="19"/>
      <c r="D677" s="24"/>
      <c r="E677" s="6"/>
      <c r="F677" s="6"/>
      <c r="P677" s="6"/>
      <c r="Q677" s="41"/>
      <c r="R677" s="7"/>
      <c r="S677" s="7"/>
    </row>
    <row r="678" spans="1:19" ht="12.75">
      <c r="A678" s="44"/>
      <c r="B678" s="19"/>
      <c r="D678" s="24"/>
      <c r="E678" s="6"/>
      <c r="F678" s="6"/>
      <c r="P678" s="6"/>
      <c r="Q678" s="41"/>
      <c r="R678" s="7"/>
      <c r="S678" s="7"/>
    </row>
    <row r="679" spans="1:19" ht="12.75">
      <c r="A679" s="44"/>
      <c r="B679" s="19"/>
      <c r="D679" s="24"/>
      <c r="E679" s="6"/>
      <c r="F679" s="6"/>
      <c r="P679" s="6"/>
      <c r="Q679" s="41"/>
      <c r="R679" s="7"/>
      <c r="S679" s="7"/>
    </row>
    <row r="680" spans="1:19" ht="12.75">
      <c r="A680" s="44"/>
      <c r="B680" s="19"/>
      <c r="D680" s="24"/>
      <c r="E680" s="6"/>
      <c r="F680" s="6"/>
      <c r="P680" s="6"/>
      <c r="Q680" s="41"/>
      <c r="R680" s="7"/>
      <c r="S680" s="7"/>
    </row>
    <row r="681" spans="1:19" ht="12.75">
      <c r="A681" s="44"/>
      <c r="B681" s="19"/>
      <c r="D681" s="24"/>
      <c r="E681" s="6"/>
      <c r="F681" s="6"/>
      <c r="P681" s="6"/>
      <c r="Q681" s="41"/>
      <c r="R681" s="7"/>
      <c r="S681" s="7"/>
    </row>
    <row r="682" spans="1:19" ht="12.75">
      <c r="A682" s="44"/>
      <c r="B682" s="19"/>
      <c r="D682" s="24"/>
      <c r="E682" s="6"/>
      <c r="F682" s="6"/>
      <c r="P682" s="6"/>
      <c r="Q682" s="41"/>
      <c r="R682" s="7"/>
      <c r="S682" s="7"/>
    </row>
    <row r="683" spans="1:19" ht="12.75">
      <c r="A683" s="44"/>
      <c r="B683" s="19"/>
      <c r="D683" s="24"/>
      <c r="E683" s="6"/>
      <c r="F683" s="6"/>
      <c r="P683" s="6"/>
      <c r="Q683" s="41"/>
      <c r="R683" s="7"/>
      <c r="S683" s="7"/>
    </row>
    <row r="684" spans="1:19" ht="12.75">
      <c r="A684" s="44"/>
      <c r="B684" s="19"/>
      <c r="D684" s="24"/>
      <c r="E684" s="6"/>
      <c r="F684" s="6"/>
      <c r="P684" s="6"/>
      <c r="Q684" s="41"/>
      <c r="R684" s="7"/>
      <c r="S684" s="7"/>
    </row>
    <row r="685" spans="1:19" ht="12.75">
      <c r="A685" s="44"/>
      <c r="B685" s="19"/>
      <c r="D685" s="24"/>
      <c r="E685" s="6"/>
      <c r="F685" s="6"/>
      <c r="P685" s="6"/>
      <c r="Q685" s="41"/>
      <c r="R685" s="7"/>
      <c r="S685" s="7"/>
    </row>
    <row r="686" spans="1:19" ht="12.75">
      <c r="A686" s="44"/>
      <c r="B686" s="19"/>
      <c r="D686" s="24"/>
      <c r="E686" s="6"/>
      <c r="F686" s="6"/>
      <c r="P686" s="6"/>
      <c r="Q686" s="41"/>
      <c r="R686" s="7"/>
      <c r="S686" s="7"/>
    </row>
    <row r="687" spans="1:19" ht="12.75">
      <c r="A687" s="44"/>
      <c r="B687" s="19"/>
      <c r="D687" s="24"/>
      <c r="E687" s="6"/>
      <c r="F687" s="6"/>
      <c r="P687" s="6"/>
      <c r="Q687" s="41"/>
      <c r="R687" s="7"/>
      <c r="S687" s="7"/>
    </row>
    <row r="688" spans="1:19" ht="12.75">
      <c r="A688" s="44"/>
      <c r="B688" s="19"/>
      <c r="D688" s="24"/>
      <c r="E688" s="6"/>
      <c r="F688" s="6"/>
      <c r="P688" s="6"/>
      <c r="Q688" s="41"/>
      <c r="R688" s="7"/>
      <c r="S688" s="7"/>
    </row>
    <row r="689" spans="1:19" ht="12.75">
      <c r="A689" s="44"/>
      <c r="B689" s="19"/>
      <c r="D689" s="24"/>
      <c r="E689" s="6"/>
      <c r="F689" s="6"/>
      <c r="P689" s="6"/>
      <c r="Q689" s="41"/>
      <c r="R689" s="7"/>
      <c r="S689" s="7"/>
    </row>
    <row r="690" spans="1:19" ht="12.75">
      <c r="A690" s="44"/>
      <c r="B690" s="19"/>
      <c r="D690" s="24"/>
      <c r="E690" s="6"/>
      <c r="F690" s="6"/>
      <c r="P690" s="6"/>
      <c r="Q690" s="41"/>
      <c r="R690" s="7"/>
      <c r="S690" s="7"/>
    </row>
    <row r="691" spans="1:19" ht="12.75">
      <c r="A691" s="44"/>
      <c r="B691" s="19"/>
      <c r="D691" s="24"/>
      <c r="E691" s="6"/>
      <c r="F691" s="6"/>
      <c r="P691" s="6"/>
      <c r="Q691" s="41"/>
      <c r="R691" s="7"/>
      <c r="S691" s="7"/>
    </row>
    <row r="692" spans="1:19" ht="12.75">
      <c r="A692" s="44"/>
      <c r="B692" s="19"/>
      <c r="D692" s="24"/>
      <c r="E692" s="6"/>
      <c r="F692" s="6"/>
      <c r="P692" s="6"/>
      <c r="Q692" s="41"/>
      <c r="R692" s="7"/>
      <c r="S692" s="7"/>
    </row>
    <row r="693" spans="1:19" ht="12.75">
      <c r="A693" s="44"/>
      <c r="B693" s="19"/>
      <c r="D693" s="24"/>
      <c r="E693" s="6"/>
      <c r="F693" s="6"/>
      <c r="P693" s="6"/>
      <c r="Q693" s="41"/>
      <c r="R693" s="7"/>
      <c r="S693" s="7"/>
    </row>
    <row r="694" spans="1:19" ht="12.75">
      <c r="A694" s="44"/>
      <c r="B694" s="19"/>
      <c r="D694" s="24"/>
      <c r="E694" s="6"/>
      <c r="F694" s="6"/>
      <c r="P694" s="6"/>
      <c r="Q694" s="41"/>
      <c r="R694" s="7"/>
      <c r="S694" s="7"/>
    </row>
    <row r="695" spans="1:19" ht="12.75">
      <c r="A695" s="44"/>
      <c r="B695" s="19"/>
      <c r="D695" s="24"/>
      <c r="E695" s="6"/>
      <c r="F695" s="6"/>
      <c r="P695" s="6"/>
      <c r="Q695" s="41"/>
      <c r="R695" s="7"/>
      <c r="S695" s="7"/>
    </row>
    <row r="696" spans="1:19" ht="12.75">
      <c r="A696" s="44"/>
      <c r="B696" s="19"/>
      <c r="D696" s="24"/>
      <c r="E696" s="6"/>
      <c r="F696" s="6"/>
      <c r="P696" s="6"/>
      <c r="Q696" s="41"/>
      <c r="R696" s="7"/>
      <c r="S696" s="7"/>
    </row>
    <row r="697" spans="1:19" ht="12.75">
      <c r="A697" s="44"/>
      <c r="B697" s="19"/>
      <c r="D697" s="24"/>
      <c r="E697" s="6"/>
      <c r="F697" s="6"/>
      <c r="P697" s="6"/>
      <c r="Q697" s="41"/>
      <c r="R697" s="7"/>
      <c r="S697" s="7"/>
    </row>
    <row r="698" spans="1:19" ht="12.75">
      <c r="A698" s="44"/>
      <c r="B698" s="19"/>
      <c r="D698" s="24"/>
      <c r="E698" s="6"/>
      <c r="F698" s="6"/>
      <c r="P698" s="6"/>
      <c r="Q698" s="41"/>
      <c r="R698" s="7"/>
      <c r="S698" s="7"/>
    </row>
    <row r="699" spans="1:19" ht="12.75">
      <c r="A699" s="44"/>
      <c r="B699" s="19"/>
      <c r="D699" s="24"/>
      <c r="E699" s="6"/>
      <c r="F699" s="6"/>
      <c r="P699" s="6"/>
      <c r="Q699" s="41"/>
      <c r="R699" s="7"/>
      <c r="S699" s="7"/>
    </row>
    <row r="700" spans="1:19" ht="12.75">
      <c r="A700" s="44"/>
      <c r="B700" s="19"/>
      <c r="D700" s="24"/>
      <c r="E700" s="6"/>
      <c r="F700" s="6"/>
      <c r="P700" s="6"/>
      <c r="Q700" s="41"/>
      <c r="R700" s="7"/>
      <c r="S700" s="7"/>
    </row>
    <row r="701" spans="1:19" ht="12.75">
      <c r="A701" s="44"/>
      <c r="B701" s="19"/>
      <c r="D701" s="24"/>
      <c r="E701" s="6"/>
      <c r="F701" s="6"/>
      <c r="P701" s="6"/>
      <c r="Q701" s="41"/>
      <c r="R701" s="7"/>
      <c r="S701" s="7"/>
    </row>
    <row r="702" spans="1:19" ht="12.75">
      <c r="A702" s="44"/>
      <c r="B702" s="19"/>
      <c r="D702" s="24"/>
      <c r="E702" s="6"/>
      <c r="F702" s="6"/>
      <c r="P702" s="6"/>
      <c r="Q702" s="41"/>
      <c r="R702" s="7"/>
      <c r="S702" s="7"/>
    </row>
    <row r="703" spans="1:19" ht="12.75">
      <c r="A703" s="44"/>
      <c r="B703" s="19"/>
      <c r="D703" s="24"/>
      <c r="E703" s="6"/>
      <c r="F703" s="6"/>
      <c r="P703" s="6"/>
      <c r="Q703" s="41"/>
      <c r="R703" s="7"/>
      <c r="S703" s="7"/>
    </row>
    <row r="704" spans="1:19" ht="12.75">
      <c r="A704" s="44"/>
      <c r="B704" s="19"/>
      <c r="D704" s="24"/>
      <c r="E704" s="6"/>
      <c r="F704" s="6"/>
      <c r="P704" s="6"/>
      <c r="Q704" s="41"/>
      <c r="R704" s="7"/>
      <c r="S704" s="7"/>
    </row>
    <row r="705" spans="1:19" ht="12.75">
      <c r="A705" s="44"/>
      <c r="B705" s="19"/>
      <c r="D705" s="24"/>
      <c r="E705" s="6"/>
      <c r="F705" s="6"/>
      <c r="P705" s="6"/>
      <c r="Q705" s="41"/>
      <c r="R705" s="7"/>
      <c r="S705" s="7"/>
    </row>
    <row r="706" spans="1:19" ht="12.75">
      <c r="A706" s="44"/>
      <c r="B706" s="19"/>
      <c r="D706" s="24"/>
      <c r="E706" s="6"/>
      <c r="F706" s="6"/>
      <c r="P706" s="6"/>
      <c r="Q706" s="41"/>
      <c r="R706" s="7"/>
      <c r="S706" s="7"/>
    </row>
    <row r="707" spans="1:19" ht="12.75">
      <c r="A707" s="44"/>
      <c r="B707" s="19"/>
      <c r="D707" s="24"/>
      <c r="E707" s="6"/>
      <c r="F707" s="6"/>
      <c r="P707" s="6"/>
      <c r="Q707" s="41"/>
      <c r="R707" s="7"/>
      <c r="S707" s="7"/>
    </row>
    <row r="708" spans="1:19" ht="12.75">
      <c r="A708" s="44"/>
      <c r="B708" s="19"/>
      <c r="D708" s="24"/>
      <c r="E708" s="6"/>
      <c r="F708" s="6"/>
      <c r="P708" s="6"/>
      <c r="Q708" s="41"/>
      <c r="R708" s="7"/>
      <c r="S708" s="7"/>
    </row>
    <row r="709" spans="1:19" ht="12.75">
      <c r="A709" s="44"/>
      <c r="B709" s="19"/>
      <c r="D709" s="24"/>
      <c r="E709" s="6"/>
      <c r="F709" s="6"/>
      <c r="P709" s="6"/>
      <c r="Q709" s="41"/>
      <c r="R709" s="7"/>
      <c r="S709" s="7"/>
    </row>
    <row r="710" spans="1:19" ht="12.75">
      <c r="A710" s="44"/>
      <c r="B710" s="19"/>
      <c r="D710" s="24"/>
      <c r="E710" s="6"/>
      <c r="F710" s="6"/>
      <c r="P710" s="6"/>
      <c r="Q710" s="41"/>
      <c r="R710" s="7"/>
      <c r="S710" s="7"/>
    </row>
    <row r="711" spans="1:19" ht="12.75">
      <c r="A711" s="44"/>
      <c r="B711" s="19"/>
      <c r="D711" s="24"/>
      <c r="E711" s="6"/>
      <c r="F711" s="6"/>
      <c r="P711" s="6"/>
      <c r="Q711" s="41"/>
      <c r="R711" s="7"/>
      <c r="S711" s="7"/>
    </row>
    <row r="712" spans="1:19" ht="12.75">
      <c r="A712" s="44"/>
      <c r="B712" s="19"/>
      <c r="D712" s="24"/>
      <c r="E712" s="6"/>
      <c r="F712" s="6"/>
      <c r="P712" s="6"/>
      <c r="Q712" s="41"/>
      <c r="R712" s="7"/>
      <c r="S712" s="7"/>
    </row>
    <row r="713" spans="1:19" ht="12.75">
      <c r="A713" s="44"/>
      <c r="B713" s="19"/>
      <c r="D713" s="24"/>
      <c r="E713" s="6"/>
      <c r="F713" s="6"/>
      <c r="P713" s="6"/>
      <c r="Q713" s="41"/>
      <c r="R713" s="7"/>
      <c r="S713" s="7"/>
    </row>
    <row r="714" spans="1:19" ht="12.75">
      <c r="A714" s="44"/>
      <c r="B714" s="19"/>
      <c r="D714" s="24"/>
      <c r="E714" s="6"/>
      <c r="F714" s="6"/>
      <c r="P714" s="6"/>
      <c r="Q714" s="41"/>
      <c r="R714" s="7"/>
      <c r="S714" s="7"/>
    </row>
    <row r="715" spans="1:19" ht="12.75">
      <c r="A715" s="44"/>
      <c r="B715" s="19"/>
      <c r="D715" s="24"/>
      <c r="E715" s="6"/>
      <c r="F715" s="6"/>
      <c r="P715" s="6"/>
      <c r="Q715" s="41"/>
      <c r="R715" s="7"/>
      <c r="S715" s="7"/>
    </row>
    <row r="716" spans="1:19" ht="12.75">
      <c r="A716" s="44"/>
      <c r="B716" s="19"/>
      <c r="D716" s="24"/>
      <c r="E716" s="6"/>
      <c r="F716" s="6"/>
      <c r="P716" s="6"/>
      <c r="Q716" s="41"/>
      <c r="R716" s="7"/>
      <c r="S716" s="7"/>
    </row>
    <row r="717" spans="1:19" ht="12.75">
      <c r="A717" s="44"/>
      <c r="B717" s="19"/>
      <c r="D717" s="24"/>
      <c r="E717" s="6"/>
      <c r="F717" s="6"/>
      <c r="P717" s="6"/>
      <c r="Q717" s="41"/>
      <c r="R717" s="7"/>
      <c r="S717" s="7"/>
    </row>
    <row r="718" spans="1:19" ht="12.75">
      <c r="A718" s="44"/>
      <c r="B718" s="19"/>
      <c r="D718" s="24"/>
      <c r="E718" s="6"/>
      <c r="F718" s="6"/>
      <c r="P718" s="6"/>
      <c r="Q718" s="41"/>
      <c r="R718" s="7"/>
      <c r="S718" s="7"/>
    </row>
    <row r="719" spans="1:19" ht="12.75">
      <c r="A719" s="44"/>
      <c r="B719" s="19"/>
      <c r="D719" s="24"/>
      <c r="E719" s="6"/>
      <c r="F719" s="6"/>
      <c r="P719" s="6"/>
      <c r="Q719" s="41"/>
      <c r="R719" s="7"/>
      <c r="S719" s="7"/>
    </row>
    <row r="720" spans="1:19" ht="12.75">
      <c r="A720" s="44"/>
      <c r="B720" s="19"/>
      <c r="D720" s="24"/>
      <c r="E720" s="6"/>
      <c r="F720" s="6"/>
      <c r="P720" s="6"/>
      <c r="Q720" s="41"/>
      <c r="R720" s="7"/>
      <c r="S720" s="7"/>
    </row>
    <row r="721" spans="1:19" ht="12.75">
      <c r="A721" s="44"/>
      <c r="B721" s="19"/>
      <c r="D721" s="24"/>
      <c r="E721" s="6"/>
      <c r="F721" s="6"/>
      <c r="P721" s="6"/>
      <c r="Q721" s="41"/>
      <c r="R721" s="7"/>
      <c r="S721" s="7"/>
    </row>
    <row r="722" spans="1:19" ht="12.75">
      <c r="A722" s="44"/>
      <c r="B722" s="19"/>
      <c r="D722" s="24"/>
      <c r="E722" s="6"/>
      <c r="F722" s="6"/>
      <c r="P722" s="6"/>
      <c r="Q722" s="41"/>
      <c r="R722" s="7"/>
      <c r="S722" s="7"/>
    </row>
    <row r="723" spans="1:19" ht="12.75">
      <c r="A723" s="44"/>
      <c r="B723" s="19"/>
      <c r="D723" s="24"/>
      <c r="E723" s="6"/>
      <c r="F723" s="6"/>
      <c r="P723" s="6"/>
      <c r="Q723" s="41"/>
      <c r="R723" s="7"/>
      <c r="S723" s="7"/>
    </row>
    <row r="724" spans="1:19" ht="12.75">
      <c r="A724" s="44"/>
      <c r="B724" s="19"/>
      <c r="D724" s="24"/>
      <c r="E724" s="6"/>
      <c r="F724" s="6"/>
      <c r="P724" s="6"/>
      <c r="Q724" s="41"/>
      <c r="R724" s="7"/>
      <c r="S724" s="7"/>
    </row>
    <row r="725" spans="1:19" ht="12.75">
      <c r="A725" s="44"/>
      <c r="B725" s="19"/>
      <c r="D725" s="24"/>
      <c r="E725" s="6"/>
      <c r="F725" s="6"/>
      <c r="P725" s="6"/>
      <c r="Q725" s="41"/>
      <c r="R725" s="7"/>
      <c r="S725" s="7"/>
    </row>
    <row r="726" spans="1:19" ht="12.75">
      <c r="A726" s="44"/>
      <c r="B726" s="19"/>
      <c r="D726" s="24"/>
      <c r="E726" s="6"/>
      <c r="F726" s="6"/>
      <c r="P726" s="6"/>
      <c r="Q726" s="41"/>
      <c r="R726" s="7"/>
      <c r="S726" s="7"/>
    </row>
    <row r="727" spans="1:19" ht="12.75">
      <c r="A727" s="44"/>
      <c r="B727" s="19"/>
      <c r="D727" s="24"/>
      <c r="E727" s="6"/>
      <c r="F727" s="6"/>
      <c r="P727" s="6"/>
      <c r="Q727" s="41"/>
      <c r="R727" s="7"/>
      <c r="S727" s="7"/>
    </row>
    <row r="728" spans="1:19" ht="12.75">
      <c r="A728" s="44"/>
      <c r="B728" s="19"/>
      <c r="D728" s="24"/>
      <c r="E728" s="6"/>
      <c r="F728" s="6"/>
      <c r="P728" s="6"/>
      <c r="Q728" s="41"/>
      <c r="R728" s="7"/>
      <c r="S728" s="7"/>
    </row>
    <row r="729" spans="1:19" ht="12.75">
      <c r="A729" s="44"/>
      <c r="B729" s="19"/>
      <c r="D729" s="24"/>
      <c r="E729" s="6"/>
      <c r="F729" s="6"/>
      <c r="P729" s="6"/>
      <c r="Q729" s="41"/>
      <c r="R729" s="7"/>
      <c r="S729" s="7"/>
    </row>
    <row r="730" spans="1:19" ht="12.75">
      <c r="A730" s="44"/>
      <c r="B730" s="19"/>
      <c r="D730" s="24"/>
      <c r="E730" s="6"/>
      <c r="F730" s="6"/>
      <c r="P730" s="6"/>
      <c r="Q730" s="41"/>
      <c r="R730" s="7"/>
      <c r="S730" s="7"/>
    </row>
    <row r="731" spans="1:19" ht="12.75">
      <c r="A731" s="44"/>
      <c r="B731" s="19"/>
      <c r="D731" s="24"/>
      <c r="E731" s="6"/>
      <c r="F731" s="6"/>
      <c r="P731" s="6"/>
      <c r="Q731" s="41"/>
      <c r="R731" s="7"/>
      <c r="S731" s="7"/>
    </row>
    <row r="732" spans="1:19" ht="12.75">
      <c r="A732" s="44"/>
      <c r="B732" s="19"/>
      <c r="D732" s="24"/>
      <c r="E732" s="6"/>
      <c r="F732" s="6"/>
      <c r="P732" s="6"/>
      <c r="Q732" s="41"/>
      <c r="R732" s="7"/>
      <c r="S732" s="7"/>
    </row>
    <row r="733" spans="1:19" ht="12.75">
      <c r="A733" s="44"/>
      <c r="B733" s="19"/>
      <c r="D733" s="24"/>
      <c r="E733" s="6"/>
      <c r="F733" s="6"/>
      <c r="P733" s="6"/>
      <c r="Q733" s="41"/>
      <c r="R733" s="7"/>
      <c r="S733" s="7"/>
    </row>
    <row r="734" spans="1:19" ht="12.75">
      <c r="A734" s="44"/>
      <c r="B734" s="19"/>
      <c r="D734" s="24"/>
      <c r="E734" s="6"/>
      <c r="F734" s="6"/>
      <c r="P734" s="6"/>
      <c r="Q734" s="41"/>
      <c r="R734" s="7"/>
      <c r="S734" s="7"/>
    </row>
    <row r="735" spans="1:19" ht="12.75">
      <c r="A735" s="44"/>
      <c r="B735" s="19"/>
      <c r="D735" s="24"/>
      <c r="E735" s="6"/>
      <c r="F735" s="6"/>
      <c r="P735" s="6"/>
      <c r="Q735" s="41"/>
      <c r="R735" s="7"/>
      <c r="S735" s="7"/>
    </row>
    <row r="736" spans="1:19" ht="12.75">
      <c r="A736" s="44"/>
      <c r="B736" s="19"/>
      <c r="D736" s="24"/>
      <c r="E736" s="6"/>
      <c r="F736" s="6"/>
      <c r="P736" s="6"/>
      <c r="Q736" s="41"/>
      <c r="R736" s="7"/>
      <c r="S736" s="7"/>
    </row>
    <row r="737" spans="1:19" ht="12.75">
      <c r="A737" s="44"/>
      <c r="B737" s="19"/>
      <c r="D737" s="24"/>
      <c r="E737" s="6"/>
      <c r="F737" s="6"/>
      <c r="P737" s="6"/>
      <c r="Q737" s="41"/>
      <c r="R737" s="7"/>
      <c r="S737" s="7"/>
    </row>
    <row r="738" spans="1:19" ht="12.75">
      <c r="A738" s="44"/>
      <c r="B738" s="19"/>
      <c r="D738" s="24"/>
      <c r="E738" s="6"/>
      <c r="F738" s="6"/>
      <c r="P738" s="6"/>
      <c r="Q738" s="41"/>
      <c r="R738" s="7"/>
      <c r="S738" s="7"/>
    </row>
    <row r="739" spans="1:19" ht="12.75">
      <c r="A739" s="44"/>
      <c r="B739" s="19"/>
      <c r="D739" s="24"/>
      <c r="E739" s="6"/>
      <c r="F739" s="6"/>
      <c r="P739" s="6"/>
      <c r="Q739" s="41"/>
      <c r="R739" s="7"/>
      <c r="S739" s="7"/>
    </row>
    <row r="740" spans="1:19" ht="12.75">
      <c r="A740" s="44"/>
      <c r="B740" s="19"/>
      <c r="D740" s="24"/>
      <c r="E740" s="6"/>
      <c r="F740" s="6"/>
      <c r="P740" s="6"/>
      <c r="Q740" s="41"/>
      <c r="R740" s="7"/>
      <c r="S740" s="7"/>
    </row>
    <row r="741" spans="1:19" ht="12.75">
      <c r="A741" s="44"/>
      <c r="B741" s="19"/>
      <c r="D741" s="24"/>
      <c r="E741" s="6"/>
      <c r="F741" s="6"/>
      <c r="P741" s="6"/>
      <c r="Q741" s="41"/>
      <c r="R741" s="7"/>
      <c r="S741" s="7"/>
    </row>
    <row r="742" spans="1:19" ht="12.75">
      <c r="A742" s="44"/>
      <c r="B742" s="19"/>
      <c r="D742" s="24"/>
      <c r="E742" s="6"/>
      <c r="F742" s="6"/>
      <c r="P742" s="6"/>
      <c r="Q742" s="41"/>
      <c r="R742" s="7"/>
      <c r="S742" s="7"/>
    </row>
    <row r="743" spans="1:19" ht="12.75">
      <c r="A743" s="44"/>
      <c r="B743" s="19"/>
      <c r="D743" s="24"/>
      <c r="E743" s="6"/>
      <c r="F743" s="6"/>
      <c r="P743" s="6"/>
      <c r="Q743" s="41"/>
      <c r="R743" s="7"/>
      <c r="S743" s="7"/>
    </row>
    <row r="744" spans="1:19" ht="12.75">
      <c r="A744" s="44"/>
      <c r="B744" s="19"/>
      <c r="D744" s="24"/>
      <c r="E744" s="6"/>
      <c r="F744" s="6"/>
      <c r="P744" s="6"/>
      <c r="Q744" s="41"/>
      <c r="R744" s="7"/>
      <c r="S744" s="7"/>
    </row>
    <row r="745" spans="1:19" ht="12.75">
      <c r="A745" s="44"/>
      <c r="B745" s="19"/>
      <c r="D745" s="24"/>
      <c r="E745" s="6"/>
      <c r="F745" s="6"/>
      <c r="P745" s="6"/>
      <c r="Q745" s="41"/>
      <c r="R745" s="7"/>
      <c r="S745" s="7"/>
    </row>
    <row r="746" spans="1:19" ht="12.75">
      <c r="A746" s="44"/>
      <c r="B746" s="19"/>
      <c r="D746" s="24"/>
      <c r="E746" s="6"/>
      <c r="F746" s="6"/>
      <c r="P746" s="6"/>
      <c r="Q746" s="41"/>
      <c r="R746" s="7"/>
      <c r="S746" s="7"/>
    </row>
    <row r="747" spans="1:19" ht="12.75">
      <c r="A747" s="44"/>
      <c r="B747" s="19"/>
      <c r="D747" s="24"/>
      <c r="E747" s="6"/>
      <c r="F747" s="6"/>
      <c r="P747" s="6"/>
      <c r="Q747" s="41"/>
      <c r="R747" s="7"/>
      <c r="S747" s="7"/>
    </row>
    <row r="748" spans="1:19" ht="12.75">
      <c r="A748" s="44"/>
      <c r="B748" s="19"/>
      <c r="D748" s="24"/>
      <c r="E748" s="6"/>
      <c r="F748" s="6"/>
      <c r="P748" s="6"/>
      <c r="Q748" s="41"/>
      <c r="R748" s="7"/>
      <c r="S748" s="7"/>
    </row>
    <row r="749" spans="1:19" ht="12.75">
      <c r="A749" s="44"/>
      <c r="B749" s="19"/>
      <c r="D749" s="24"/>
      <c r="E749" s="6"/>
      <c r="F749" s="6"/>
      <c r="P749" s="6"/>
      <c r="Q749" s="41"/>
      <c r="R749" s="7"/>
      <c r="S749" s="7"/>
    </row>
    <row r="750" spans="1:19" ht="12.75">
      <c r="A750" s="44"/>
      <c r="B750" s="19"/>
      <c r="D750" s="24"/>
      <c r="E750" s="6"/>
      <c r="F750" s="6"/>
      <c r="P750" s="6"/>
      <c r="Q750" s="41"/>
      <c r="R750" s="7"/>
      <c r="S750" s="7"/>
    </row>
    <row r="751" spans="1:19" ht="12.75">
      <c r="A751" s="44"/>
      <c r="B751" s="19"/>
      <c r="D751" s="24"/>
      <c r="E751" s="6"/>
      <c r="F751" s="6"/>
      <c r="P751" s="6"/>
      <c r="Q751" s="41"/>
      <c r="R751" s="7"/>
      <c r="S751" s="7"/>
    </row>
    <row r="752" spans="1:19" ht="12.75">
      <c r="A752" s="44"/>
      <c r="B752" s="19"/>
      <c r="D752" s="24"/>
      <c r="E752" s="6"/>
      <c r="F752" s="6"/>
      <c r="P752" s="6"/>
      <c r="Q752" s="41"/>
      <c r="R752" s="7"/>
      <c r="S752" s="7"/>
    </row>
    <row r="753" spans="1:19" ht="12.75">
      <c r="A753" s="44"/>
      <c r="B753" s="19"/>
      <c r="D753" s="24"/>
      <c r="E753" s="6"/>
      <c r="F753" s="6"/>
      <c r="P753" s="6"/>
      <c r="Q753" s="41"/>
      <c r="R753" s="7"/>
      <c r="S753" s="7"/>
    </row>
    <row r="754" spans="1:19" ht="12.75">
      <c r="A754" s="44"/>
      <c r="B754" s="19"/>
      <c r="D754" s="24"/>
      <c r="E754" s="6"/>
      <c r="F754" s="6"/>
      <c r="P754" s="6"/>
      <c r="Q754" s="41"/>
      <c r="R754" s="7"/>
      <c r="S754" s="7"/>
    </row>
    <row r="755" spans="1:19" ht="12.75">
      <c r="A755" s="44"/>
      <c r="B755" s="19"/>
      <c r="D755" s="24"/>
      <c r="E755" s="6"/>
      <c r="F755" s="6"/>
      <c r="P755" s="6"/>
      <c r="Q755" s="41"/>
      <c r="R755" s="7"/>
      <c r="S755" s="7"/>
    </row>
    <row r="756" spans="1:19" ht="12.75">
      <c r="A756" s="44"/>
      <c r="B756" s="19"/>
      <c r="D756" s="24"/>
      <c r="E756" s="6"/>
      <c r="F756" s="6"/>
      <c r="P756" s="6"/>
      <c r="Q756" s="41"/>
      <c r="R756" s="7"/>
      <c r="S756" s="7"/>
    </row>
    <row r="757" spans="1:19" ht="12.75">
      <c r="A757" s="44"/>
      <c r="B757" s="19"/>
      <c r="D757" s="24"/>
      <c r="E757" s="6"/>
      <c r="F757" s="6"/>
      <c r="P757" s="6"/>
      <c r="Q757" s="41"/>
      <c r="R757" s="7"/>
      <c r="S757" s="7"/>
    </row>
    <row r="758" spans="1:19" ht="12.75">
      <c r="A758" s="44"/>
      <c r="B758" s="19"/>
      <c r="D758" s="24"/>
      <c r="E758" s="6"/>
      <c r="F758" s="6"/>
      <c r="P758" s="6"/>
      <c r="Q758" s="41"/>
      <c r="R758" s="7"/>
      <c r="S758" s="7"/>
    </row>
    <row r="759" spans="1:19" ht="12.75">
      <c r="A759" s="44"/>
      <c r="B759" s="19"/>
      <c r="D759" s="24"/>
      <c r="E759" s="6"/>
      <c r="F759" s="6"/>
      <c r="P759" s="6"/>
      <c r="Q759" s="41"/>
      <c r="R759" s="7"/>
      <c r="S759" s="7"/>
    </row>
    <row r="760" spans="1:19" ht="12.75">
      <c r="A760" s="44"/>
      <c r="B760" s="19"/>
      <c r="D760" s="24"/>
      <c r="E760" s="6"/>
      <c r="F760" s="6"/>
      <c r="P760" s="6"/>
      <c r="Q760" s="41"/>
      <c r="R760" s="7"/>
      <c r="S760" s="7"/>
    </row>
    <row r="761" spans="1:19" ht="12.75">
      <c r="A761" s="44"/>
      <c r="B761" s="19"/>
      <c r="D761" s="24"/>
      <c r="E761" s="6"/>
      <c r="F761" s="6"/>
      <c r="P761" s="6"/>
      <c r="Q761" s="41"/>
      <c r="R761" s="7"/>
      <c r="S761" s="7"/>
    </row>
    <row r="762" spans="1:19" ht="12.75">
      <c r="A762" s="44"/>
      <c r="B762" s="19"/>
      <c r="D762" s="24"/>
      <c r="E762" s="6"/>
      <c r="F762" s="6"/>
      <c r="P762" s="6"/>
      <c r="Q762" s="41"/>
      <c r="R762" s="7"/>
      <c r="S762" s="7"/>
    </row>
    <row r="763" spans="1:19" ht="12.75">
      <c r="A763" s="44"/>
      <c r="B763" s="19"/>
      <c r="D763" s="24"/>
      <c r="E763" s="6"/>
      <c r="F763" s="6"/>
      <c r="P763" s="6"/>
      <c r="Q763" s="41"/>
      <c r="R763" s="7"/>
      <c r="S763" s="7"/>
    </row>
    <row r="764" spans="1:19" ht="12.75">
      <c r="A764" s="44"/>
      <c r="B764" s="19"/>
      <c r="D764" s="24"/>
      <c r="E764" s="6"/>
      <c r="F764" s="6"/>
      <c r="P764" s="6"/>
      <c r="Q764" s="41"/>
      <c r="R764" s="7"/>
      <c r="S764" s="7"/>
    </row>
    <row r="765" spans="1:19" ht="12.75">
      <c r="A765" s="44"/>
      <c r="B765" s="19"/>
      <c r="D765" s="24"/>
      <c r="E765" s="6"/>
      <c r="F765" s="6"/>
      <c r="P765" s="6"/>
      <c r="Q765" s="41"/>
      <c r="R765" s="7"/>
      <c r="S765" s="7"/>
    </row>
    <row r="766" spans="1:19" ht="12.75">
      <c r="A766" s="44"/>
      <c r="B766" s="19"/>
      <c r="D766" s="24"/>
      <c r="E766" s="6"/>
      <c r="F766" s="6"/>
      <c r="P766" s="6"/>
      <c r="Q766" s="41"/>
      <c r="R766" s="7"/>
      <c r="S766" s="7"/>
    </row>
    <row r="767" spans="1:19" ht="12.75">
      <c r="A767" s="44"/>
      <c r="B767" s="19"/>
      <c r="D767" s="24"/>
      <c r="E767" s="6"/>
      <c r="F767" s="6"/>
      <c r="P767" s="6"/>
      <c r="Q767" s="41"/>
      <c r="R767" s="7"/>
      <c r="S767" s="7"/>
    </row>
    <row r="768" spans="1:19" ht="12.75">
      <c r="A768" s="44"/>
      <c r="B768" s="19"/>
      <c r="D768" s="24"/>
      <c r="E768" s="6"/>
      <c r="F768" s="6"/>
      <c r="P768" s="6"/>
      <c r="Q768" s="41"/>
      <c r="R768" s="7"/>
      <c r="S768" s="7"/>
    </row>
    <row r="769" spans="1:19" ht="12.75">
      <c r="A769" s="44"/>
      <c r="B769" s="19"/>
      <c r="D769" s="24"/>
      <c r="E769" s="6"/>
      <c r="F769" s="6"/>
      <c r="P769" s="6"/>
      <c r="Q769" s="41"/>
      <c r="R769" s="7"/>
      <c r="S769" s="7"/>
    </row>
    <row r="770" spans="1:19" ht="12.75">
      <c r="A770" s="44"/>
      <c r="B770" s="19"/>
      <c r="D770" s="24"/>
      <c r="E770" s="6"/>
      <c r="F770" s="6"/>
      <c r="P770" s="6"/>
      <c r="Q770" s="41"/>
      <c r="R770" s="7"/>
      <c r="S770" s="7"/>
    </row>
    <row r="771" spans="1:19" ht="12.75">
      <c r="A771" s="44"/>
      <c r="B771" s="19"/>
      <c r="D771" s="24"/>
      <c r="E771" s="6"/>
      <c r="F771" s="6"/>
      <c r="P771" s="6"/>
      <c r="Q771" s="41"/>
      <c r="R771" s="7"/>
      <c r="S771" s="7"/>
    </row>
    <row r="772" spans="1:19" ht="12.75">
      <c r="A772" s="44"/>
      <c r="B772" s="19"/>
      <c r="D772" s="24"/>
      <c r="E772" s="6"/>
      <c r="F772" s="6"/>
      <c r="P772" s="6"/>
      <c r="Q772" s="41"/>
      <c r="R772" s="7"/>
      <c r="S772" s="7"/>
    </row>
    <row r="773" spans="1:19" ht="12.75">
      <c r="A773" s="44"/>
      <c r="B773" s="19"/>
      <c r="D773" s="24"/>
      <c r="E773" s="6"/>
      <c r="F773" s="6"/>
      <c r="P773" s="6"/>
      <c r="Q773" s="41"/>
      <c r="R773" s="7"/>
      <c r="S773" s="7"/>
    </row>
    <row r="774" spans="1:19" ht="12.75">
      <c r="A774" s="44"/>
      <c r="B774" s="19"/>
      <c r="D774" s="24"/>
      <c r="E774" s="6"/>
      <c r="F774" s="6"/>
      <c r="P774" s="6"/>
      <c r="Q774" s="41"/>
      <c r="R774" s="7"/>
      <c r="S774" s="7"/>
    </row>
    <row r="775" spans="1:19" ht="12.75">
      <c r="A775" s="44"/>
      <c r="B775" s="19"/>
      <c r="D775" s="24"/>
      <c r="E775" s="6"/>
      <c r="F775" s="6"/>
      <c r="P775" s="6"/>
      <c r="Q775" s="41"/>
      <c r="R775" s="7"/>
      <c r="S775" s="7"/>
    </row>
    <row r="776" spans="1:19" ht="12.75">
      <c r="A776" s="44"/>
      <c r="B776" s="19"/>
      <c r="D776" s="24"/>
      <c r="E776" s="6"/>
      <c r="F776" s="6"/>
      <c r="P776" s="6"/>
      <c r="Q776" s="41"/>
      <c r="R776" s="7"/>
      <c r="S776" s="7"/>
    </row>
    <row r="777" spans="1:19" ht="12.75">
      <c r="A777" s="44"/>
      <c r="B777" s="19"/>
      <c r="D777" s="24"/>
      <c r="E777" s="6"/>
      <c r="F777" s="6"/>
      <c r="P777" s="6"/>
      <c r="Q777" s="41"/>
      <c r="R777" s="7"/>
      <c r="S777" s="7"/>
    </row>
    <row r="778" spans="1:19" ht="12.75">
      <c r="A778" s="44"/>
      <c r="B778" s="19"/>
      <c r="D778" s="24"/>
      <c r="E778" s="6"/>
      <c r="F778" s="6"/>
      <c r="P778" s="6"/>
      <c r="Q778" s="41"/>
      <c r="R778" s="7"/>
      <c r="S778" s="7"/>
    </row>
    <row r="779" spans="1:19" ht="12.75">
      <c r="A779" s="44"/>
      <c r="B779" s="19"/>
      <c r="D779" s="24"/>
      <c r="E779" s="6"/>
      <c r="F779" s="6"/>
      <c r="P779" s="6"/>
      <c r="Q779" s="41"/>
      <c r="R779" s="7"/>
      <c r="S779" s="7"/>
    </row>
    <row r="780" spans="1:19" ht="12.75">
      <c r="A780" s="44"/>
      <c r="B780" s="19"/>
      <c r="D780" s="24"/>
      <c r="E780" s="6"/>
      <c r="F780" s="6"/>
      <c r="P780" s="6"/>
      <c r="Q780" s="41"/>
      <c r="R780" s="7"/>
      <c r="S780" s="7"/>
    </row>
    <row r="781" spans="1:19" ht="12.75">
      <c r="A781" s="44"/>
      <c r="B781" s="19"/>
      <c r="D781" s="24"/>
      <c r="E781" s="6"/>
      <c r="F781" s="6"/>
      <c r="P781" s="6"/>
      <c r="Q781" s="41"/>
      <c r="R781" s="7"/>
      <c r="S781" s="7"/>
    </row>
    <row r="782" spans="1:19" ht="12.75">
      <c r="A782" s="44"/>
      <c r="B782" s="19"/>
      <c r="D782" s="24"/>
      <c r="E782" s="6"/>
      <c r="F782" s="6"/>
      <c r="P782" s="6"/>
      <c r="Q782" s="41"/>
      <c r="R782" s="7"/>
      <c r="S782" s="7"/>
    </row>
    <row r="783" spans="1:19" ht="12.75">
      <c r="A783" s="44"/>
      <c r="B783" s="19"/>
      <c r="D783" s="24"/>
      <c r="E783" s="6"/>
      <c r="F783" s="6"/>
      <c r="P783" s="6"/>
      <c r="Q783" s="41"/>
      <c r="R783" s="7"/>
      <c r="S783" s="7"/>
    </row>
    <row r="784" spans="1:19" ht="12.75">
      <c r="A784" s="44"/>
      <c r="B784" s="19"/>
      <c r="D784" s="24"/>
      <c r="E784" s="6"/>
      <c r="F784" s="6"/>
      <c r="P784" s="6"/>
      <c r="Q784" s="41"/>
      <c r="R784" s="7"/>
      <c r="S784" s="7"/>
    </row>
    <row r="785" spans="1:19" ht="12.75">
      <c r="A785" s="44"/>
      <c r="B785" s="19"/>
      <c r="D785" s="24"/>
      <c r="E785" s="6"/>
      <c r="F785" s="6"/>
      <c r="P785" s="6"/>
      <c r="Q785" s="41"/>
      <c r="R785" s="7"/>
      <c r="S785" s="7"/>
    </row>
    <row r="786" spans="1:19" ht="12.75">
      <c r="A786" s="44"/>
      <c r="B786" s="19"/>
      <c r="D786" s="24"/>
      <c r="E786" s="6"/>
      <c r="F786" s="6"/>
      <c r="P786" s="6"/>
      <c r="Q786" s="41"/>
      <c r="R786" s="7"/>
      <c r="S786" s="7"/>
    </row>
    <row r="787" spans="1:19" ht="12.75">
      <c r="A787" s="44"/>
      <c r="B787" s="19"/>
      <c r="D787" s="24"/>
      <c r="E787" s="6"/>
      <c r="F787" s="6"/>
      <c r="P787" s="6"/>
      <c r="Q787" s="41"/>
      <c r="R787" s="7"/>
      <c r="S787" s="7"/>
    </row>
    <row r="788" spans="1:19" ht="12.75">
      <c r="A788" s="44"/>
      <c r="B788" s="19"/>
      <c r="D788" s="24"/>
      <c r="E788" s="6"/>
      <c r="F788" s="6"/>
      <c r="P788" s="6"/>
      <c r="Q788" s="41"/>
      <c r="R788" s="7"/>
      <c r="S788" s="7"/>
    </row>
    <row r="789" spans="1:19" ht="12.75">
      <c r="A789" s="44"/>
      <c r="B789" s="19"/>
      <c r="D789" s="24"/>
      <c r="E789" s="6"/>
      <c r="F789" s="6"/>
      <c r="P789" s="6"/>
      <c r="Q789" s="41"/>
      <c r="R789" s="7"/>
      <c r="S789" s="7"/>
    </row>
    <row r="790" spans="1:19" ht="12.75">
      <c r="A790" s="44"/>
      <c r="B790" s="19"/>
      <c r="D790" s="24"/>
      <c r="E790" s="6"/>
      <c r="F790" s="6"/>
      <c r="P790" s="6"/>
      <c r="Q790" s="41"/>
      <c r="R790" s="7"/>
      <c r="S790" s="7"/>
    </row>
    <row r="791" spans="1:19" ht="12.75">
      <c r="A791" s="44"/>
      <c r="B791" s="19"/>
      <c r="D791" s="24"/>
      <c r="E791" s="6"/>
      <c r="F791" s="6"/>
      <c r="P791" s="6"/>
      <c r="Q791" s="41"/>
      <c r="R791" s="7"/>
      <c r="S791" s="7"/>
    </row>
    <row r="792" spans="1:19" ht="12.75">
      <c r="A792" s="44"/>
      <c r="B792" s="19"/>
      <c r="D792" s="24"/>
      <c r="E792" s="6"/>
      <c r="F792" s="6"/>
      <c r="P792" s="6"/>
      <c r="Q792" s="41"/>
      <c r="R792" s="7"/>
      <c r="S792" s="7"/>
    </row>
    <row r="793" spans="1:19" ht="12.75">
      <c r="A793" s="44"/>
      <c r="B793" s="19"/>
      <c r="D793" s="24"/>
      <c r="E793" s="6"/>
      <c r="F793" s="6"/>
      <c r="P793" s="6"/>
      <c r="Q793" s="41"/>
      <c r="R793" s="7"/>
      <c r="S793" s="7"/>
    </row>
    <row r="794" spans="1:19" ht="12.75">
      <c r="A794" s="44"/>
      <c r="B794" s="19"/>
      <c r="D794" s="24"/>
      <c r="E794" s="6"/>
      <c r="F794" s="6"/>
      <c r="P794" s="6"/>
      <c r="Q794" s="41"/>
      <c r="R794" s="7"/>
      <c r="S794" s="7"/>
    </row>
    <row r="795" spans="1:19" ht="12.75">
      <c r="A795" s="44"/>
      <c r="B795" s="19"/>
      <c r="D795" s="24"/>
      <c r="E795" s="6"/>
      <c r="F795" s="6"/>
      <c r="P795" s="6"/>
      <c r="Q795" s="41"/>
      <c r="R795" s="7"/>
      <c r="S795" s="7"/>
    </row>
    <row r="796" spans="1:19" ht="12.75">
      <c r="A796" s="44"/>
      <c r="B796" s="19"/>
      <c r="D796" s="24"/>
      <c r="E796" s="6"/>
      <c r="F796" s="6"/>
      <c r="P796" s="6"/>
      <c r="Q796" s="41"/>
      <c r="R796" s="7"/>
      <c r="S796" s="7"/>
    </row>
    <row r="797" spans="1:19" ht="12.75">
      <c r="A797" s="44"/>
      <c r="B797" s="19"/>
      <c r="D797" s="24"/>
      <c r="E797" s="6"/>
      <c r="F797" s="6"/>
      <c r="P797" s="6"/>
      <c r="Q797" s="41"/>
      <c r="R797" s="7"/>
      <c r="S797" s="7"/>
    </row>
    <row r="798" spans="1:19" ht="12.75">
      <c r="A798" s="44"/>
      <c r="B798" s="19"/>
      <c r="D798" s="24"/>
      <c r="E798" s="6"/>
      <c r="F798" s="6"/>
      <c r="P798" s="6"/>
      <c r="Q798" s="41"/>
      <c r="R798" s="7"/>
      <c r="S798" s="7"/>
    </row>
    <row r="799" spans="1:19" ht="12.75">
      <c r="A799" s="44"/>
      <c r="B799" s="19"/>
      <c r="D799" s="24"/>
      <c r="E799" s="6"/>
      <c r="F799" s="6"/>
      <c r="P799" s="6"/>
      <c r="Q799" s="41"/>
      <c r="R799" s="7"/>
      <c r="S799" s="7"/>
    </row>
    <row r="800" spans="1:19" ht="12.75">
      <c r="A800" s="44"/>
      <c r="B800" s="19"/>
      <c r="D800" s="24"/>
      <c r="E800" s="6"/>
      <c r="F800" s="6"/>
      <c r="P800" s="6"/>
      <c r="Q800" s="41"/>
      <c r="R800" s="7"/>
      <c r="S800" s="7"/>
    </row>
    <row r="801" spans="1:19" ht="12.75">
      <c r="A801" s="44"/>
      <c r="B801" s="19"/>
      <c r="D801" s="24"/>
      <c r="E801" s="6"/>
      <c r="F801" s="6"/>
      <c r="P801" s="6"/>
      <c r="Q801" s="41"/>
      <c r="R801" s="7"/>
      <c r="S801" s="7"/>
    </row>
    <row r="802" spans="1:19" ht="12.75">
      <c r="A802" s="44"/>
      <c r="B802" s="19"/>
      <c r="D802" s="24"/>
      <c r="E802" s="6"/>
      <c r="F802" s="6"/>
      <c r="P802" s="6"/>
      <c r="Q802" s="41"/>
      <c r="R802" s="7"/>
      <c r="S802" s="7"/>
    </row>
    <row r="803" spans="1:19" ht="12.75">
      <c r="A803" s="44"/>
      <c r="B803" s="19"/>
      <c r="D803" s="24"/>
      <c r="E803" s="6"/>
      <c r="F803" s="6"/>
      <c r="P803" s="6"/>
      <c r="Q803" s="41"/>
      <c r="R803" s="7"/>
      <c r="S803" s="7"/>
    </row>
    <row r="804" spans="1:19" ht="12.75">
      <c r="A804" s="44"/>
      <c r="B804" s="19"/>
      <c r="D804" s="24"/>
      <c r="E804" s="6"/>
      <c r="F804" s="6"/>
      <c r="P804" s="6"/>
      <c r="Q804" s="41"/>
      <c r="R804" s="7"/>
      <c r="S804" s="7"/>
    </row>
    <row r="805" spans="1:19" ht="12.75">
      <c r="A805" s="44"/>
      <c r="B805" s="19"/>
      <c r="D805" s="24"/>
      <c r="E805" s="6"/>
      <c r="F805" s="6"/>
      <c r="P805" s="6"/>
      <c r="Q805" s="41"/>
      <c r="R805" s="7"/>
      <c r="S805" s="7"/>
    </row>
    <row r="806" spans="1:19" ht="12.75">
      <c r="A806" s="44"/>
      <c r="B806" s="19"/>
      <c r="D806" s="24"/>
      <c r="E806" s="6"/>
      <c r="F806" s="6"/>
      <c r="P806" s="6"/>
      <c r="Q806" s="41"/>
      <c r="R806" s="7"/>
      <c r="S806" s="7"/>
    </row>
    <row r="807" spans="1:19" ht="12.75">
      <c r="A807" s="44"/>
      <c r="B807" s="19"/>
      <c r="D807" s="24"/>
      <c r="E807" s="6"/>
      <c r="F807" s="6"/>
      <c r="P807" s="6"/>
      <c r="Q807" s="41"/>
      <c r="R807" s="7"/>
      <c r="S807" s="7"/>
    </row>
    <row r="808" spans="1:19" ht="12.75">
      <c r="A808" s="44"/>
      <c r="B808" s="19"/>
      <c r="D808" s="24"/>
      <c r="E808" s="6"/>
      <c r="F808" s="6"/>
      <c r="P808" s="6"/>
      <c r="Q808" s="41"/>
      <c r="R808" s="7"/>
      <c r="S808" s="7"/>
    </row>
    <row r="809" spans="1:19" ht="12.75">
      <c r="A809" s="44"/>
      <c r="B809" s="19"/>
      <c r="D809" s="24"/>
      <c r="E809" s="6"/>
      <c r="F809" s="6"/>
      <c r="P809" s="6"/>
      <c r="Q809" s="41"/>
      <c r="R809" s="7"/>
      <c r="S809" s="7"/>
    </row>
    <row r="810" spans="1:19" ht="12.75">
      <c r="A810" s="44"/>
      <c r="B810" s="19"/>
      <c r="D810" s="24"/>
      <c r="E810" s="6"/>
      <c r="F810" s="6"/>
      <c r="P810" s="6"/>
      <c r="Q810" s="41"/>
      <c r="R810" s="7"/>
      <c r="S810" s="7"/>
    </row>
    <row r="811" spans="1:19" ht="12.75">
      <c r="A811" s="44"/>
      <c r="B811" s="19"/>
      <c r="D811" s="24"/>
      <c r="E811" s="6"/>
      <c r="F811" s="6"/>
      <c r="P811" s="6"/>
      <c r="Q811" s="41"/>
      <c r="R811" s="7"/>
      <c r="S811" s="7"/>
    </row>
    <row r="812" spans="1:19" ht="12.75">
      <c r="A812" s="44"/>
      <c r="B812" s="19"/>
      <c r="D812" s="24"/>
      <c r="E812" s="6"/>
      <c r="F812" s="6"/>
      <c r="P812" s="6"/>
      <c r="Q812" s="41"/>
      <c r="R812" s="7"/>
      <c r="S812" s="7"/>
    </row>
    <row r="813" spans="1:19" ht="12.75">
      <c r="A813" s="44"/>
      <c r="B813" s="19"/>
      <c r="D813" s="24"/>
      <c r="E813" s="6"/>
      <c r="F813" s="6"/>
      <c r="P813" s="6"/>
      <c r="Q813" s="41"/>
      <c r="R813" s="7"/>
      <c r="S813" s="7"/>
    </row>
    <row r="814" spans="1:19" ht="12.75">
      <c r="A814" s="44"/>
      <c r="B814" s="19"/>
      <c r="D814" s="24"/>
      <c r="E814" s="6"/>
      <c r="F814" s="6"/>
      <c r="P814" s="6"/>
      <c r="Q814" s="41"/>
      <c r="R814" s="7"/>
      <c r="S814" s="7"/>
    </row>
    <row r="815" spans="1:19" ht="12.75">
      <c r="A815" s="44"/>
      <c r="B815" s="19"/>
      <c r="D815" s="24"/>
      <c r="E815" s="6"/>
      <c r="F815" s="6"/>
      <c r="P815" s="6"/>
      <c r="Q815" s="41"/>
      <c r="R815" s="7"/>
      <c r="S815" s="7"/>
    </row>
    <row r="816" spans="1:19" ht="12.75">
      <c r="A816" s="44"/>
      <c r="B816" s="19"/>
      <c r="D816" s="24"/>
      <c r="E816" s="6"/>
      <c r="F816" s="6"/>
      <c r="P816" s="6"/>
      <c r="Q816" s="41"/>
      <c r="R816" s="7"/>
      <c r="S816" s="7"/>
    </row>
    <row r="817" spans="1:19" ht="12.75">
      <c r="A817" s="44"/>
      <c r="B817" s="19"/>
      <c r="D817" s="24"/>
      <c r="E817" s="6"/>
      <c r="F817" s="6"/>
      <c r="P817" s="6"/>
      <c r="Q817" s="41"/>
      <c r="R817" s="7"/>
      <c r="S817" s="7"/>
    </row>
    <row r="818" spans="1:19" ht="12.75">
      <c r="A818" s="44"/>
      <c r="B818" s="19"/>
      <c r="D818" s="24"/>
      <c r="E818" s="6"/>
      <c r="F818" s="6"/>
      <c r="P818" s="6"/>
      <c r="Q818" s="41"/>
      <c r="R818" s="7"/>
      <c r="S818" s="7"/>
    </row>
    <row r="819" spans="1:19" ht="12.75">
      <c r="A819" s="44"/>
      <c r="B819" s="19"/>
      <c r="D819" s="24"/>
      <c r="E819" s="6"/>
      <c r="F819" s="6"/>
      <c r="P819" s="6"/>
      <c r="Q819" s="41"/>
      <c r="R819" s="7"/>
      <c r="S819" s="7"/>
    </row>
    <row r="820" spans="1:19" ht="12.75">
      <c r="A820" s="44"/>
      <c r="B820" s="19"/>
      <c r="D820" s="24"/>
      <c r="E820" s="6"/>
      <c r="F820" s="6"/>
      <c r="P820" s="6"/>
      <c r="Q820" s="41"/>
      <c r="R820" s="7"/>
      <c r="S820" s="7"/>
    </row>
    <row r="821" spans="1:19" ht="12.75">
      <c r="A821" s="44"/>
      <c r="B821" s="19"/>
      <c r="D821" s="24"/>
      <c r="E821" s="6"/>
      <c r="F821" s="6"/>
      <c r="P821" s="6"/>
      <c r="Q821" s="41"/>
      <c r="R821" s="7"/>
      <c r="S821" s="7"/>
    </row>
    <row r="822" spans="1:19" ht="12.75">
      <c r="A822" s="44"/>
      <c r="B822" s="19"/>
      <c r="D822" s="24"/>
      <c r="E822" s="6"/>
      <c r="F822" s="6"/>
      <c r="P822" s="6"/>
      <c r="Q822" s="41"/>
      <c r="R822" s="7"/>
      <c r="S822" s="7"/>
    </row>
    <row r="823" spans="1:19" ht="12.75">
      <c r="A823" s="44"/>
      <c r="B823" s="19"/>
      <c r="D823" s="24"/>
      <c r="E823" s="6"/>
      <c r="F823" s="6"/>
      <c r="P823" s="6"/>
      <c r="Q823" s="41"/>
      <c r="R823" s="7"/>
      <c r="S823" s="7"/>
    </row>
    <row r="824" spans="1:19" ht="12.75">
      <c r="A824" s="44"/>
      <c r="B824" s="19"/>
      <c r="D824" s="24"/>
      <c r="E824" s="6"/>
      <c r="F824" s="6"/>
      <c r="P824" s="6"/>
      <c r="Q824" s="41"/>
      <c r="R824" s="7"/>
      <c r="S824" s="7"/>
    </row>
    <row r="825" spans="1:19" ht="12.75">
      <c r="A825" s="44"/>
      <c r="B825" s="19"/>
      <c r="D825" s="24"/>
      <c r="E825" s="6"/>
      <c r="F825" s="6"/>
      <c r="P825" s="6"/>
      <c r="Q825" s="41"/>
      <c r="R825" s="7"/>
      <c r="S825" s="7"/>
    </row>
    <row r="826" spans="1:19" ht="12.75">
      <c r="A826" s="44"/>
      <c r="B826" s="19"/>
      <c r="D826" s="24"/>
      <c r="E826" s="6"/>
      <c r="F826" s="6"/>
      <c r="P826" s="6"/>
      <c r="Q826" s="41"/>
      <c r="R826" s="7"/>
      <c r="S826" s="7"/>
    </row>
    <row r="827" spans="1:19" ht="12.75">
      <c r="A827" s="44"/>
      <c r="B827" s="19"/>
      <c r="D827" s="24"/>
      <c r="E827" s="6"/>
      <c r="F827" s="6"/>
      <c r="P827" s="6"/>
      <c r="Q827" s="41"/>
      <c r="R827" s="7"/>
      <c r="S827" s="7"/>
    </row>
    <row r="828" spans="1:19" ht="12.75">
      <c r="A828" s="44"/>
      <c r="B828" s="19"/>
      <c r="D828" s="24"/>
      <c r="E828" s="6"/>
      <c r="F828" s="6"/>
      <c r="P828" s="6"/>
      <c r="Q828" s="41"/>
      <c r="R828" s="7"/>
      <c r="S828" s="7"/>
    </row>
    <row r="829" spans="1:19" ht="12.75">
      <c r="A829" s="44"/>
      <c r="B829" s="19"/>
      <c r="D829" s="24"/>
      <c r="E829" s="6"/>
      <c r="F829" s="6"/>
      <c r="P829" s="6"/>
      <c r="Q829" s="41"/>
      <c r="R829" s="7"/>
      <c r="S829" s="7"/>
    </row>
    <row r="830" spans="1:19" ht="12.75">
      <c r="A830" s="44"/>
      <c r="B830" s="19"/>
      <c r="D830" s="24"/>
      <c r="E830" s="6"/>
      <c r="F830" s="6"/>
      <c r="P830" s="6"/>
      <c r="Q830" s="41"/>
      <c r="R830" s="7"/>
      <c r="S830" s="7"/>
    </row>
    <row r="831" spans="1:19" ht="12.75">
      <c r="A831" s="44"/>
      <c r="B831" s="19"/>
      <c r="D831" s="24"/>
      <c r="E831" s="6"/>
      <c r="F831" s="6"/>
      <c r="P831" s="6"/>
      <c r="Q831" s="41"/>
      <c r="R831" s="7"/>
      <c r="S831" s="7"/>
    </row>
    <row r="832" spans="1:19" ht="12.75">
      <c r="A832" s="44"/>
      <c r="B832" s="19"/>
      <c r="D832" s="24"/>
      <c r="E832" s="6"/>
      <c r="F832" s="6"/>
      <c r="P832" s="6"/>
      <c r="Q832" s="41"/>
      <c r="R832" s="7"/>
      <c r="S832" s="7"/>
    </row>
    <row r="833" spans="1:19" ht="12.75">
      <c r="A833" s="44"/>
      <c r="B833" s="19"/>
      <c r="D833" s="24"/>
      <c r="E833" s="6"/>
      <c r="F833" s="6"/>
      <c r="P833" s="6"/>
      <c r="Q833" s="41"/>
      <c r="R833" s="7"/>
      <c r="S833" s="7"/>
    </row>
    <row r="834" spans="1:19" ht="12.75">
      <c r="A834" s="44"/>
      <c r="B834" s="19"/>
      <c r="D834" s="24"/>
      <c r="E834" s="6"/>
      <c r="F834" s="6"/>
      <c r="P834" s="6"/>
      <c r="Q834" s="41"/>
      <c r="R834" s="7"/>
      <c r="S834" s="7"/>
    </row>
    <row r="835" spans="1:19" ht="12.75">
      <c r="A835" s="44"/>
      <c r="B835" s="19"/>
      <c r="D835" s="24"/>
      <c r="E835" s="6"/>
      <c r="F835" s="6"/>
      <c r="P835" s="6"/>
      <c r="Q835" s="41"/>
      <c r="R835" s="7"/>
      <c r="S835" s="7"/>
    </row>
    <row r="836" spans="1:19" ht="12.75">
      <c r="A836" s="44"/>
      <c r="B836" s="19"/>
      <c r="D836" s="24"/>
      <c r="E836" s="6"/>
      <c r="F836" s="6"/>
      <c r="P836" s="6"/>
      <c r="Q836" s="41"/>
      <c r="R836" s="7"/>
      <c r="S836" s="7"/>
    </row>
    <row r="837" spans="1:19" ht="12.75">
      <c r="A837" s="44"/>
      <c r="B837" s="19"/>
      <c r="D837" s="24"/>
      <c r="E837" s="6"/>
      <c r="F837" s="6"/>
      <c r="P837" s="6"/>
      <c r="Q837" s="41"/>
      <c r="R837" s="7"/>
      <c r="S837" s="7"/>
    </row>
    <row r="838" spans="1:19" ht="12.75">
      <c r="A838" s="44"/>
      <c r="B838" s="19"/>
      <c r="D838" s="24"/>
      <c r="E838" s="6"/>
      <c r="F838" s="6"/>
      <c r="P838" s="6"/>
      <c r="Q838" s="41"/>
      <c r="R838" s="7"/>
      <c r="S838" s="7"/>
    </row>
    <row r="839" spans="1:19" ht="12.75">
      <c r="A839" s="44"/>
      <c r="B839" s="19"/>
      <c r="D839" s="24"/>
      <c r="E839" s="6"/>
      <c r="F839" s="6"/>
      <c r="P839" s="6"/>
      <c r="Q839" s="41"/>
      <c r="R839" s="7"/>
      <c r="S839" s="7"/>
    </row>
    <row r="840" spans="1:19" ht="12.75">
      <c r="A840" s="44"/>
      <c r="B840" s="19"/>
      <c r="D840" s="24"/>
      <c r="E840" s="6"/>
      <c r="F840" s="6"/>
      <c r="P840" s="6"/>
      <c r="Q840" s="41"/>
      <c r="R840" s="7"/>
      <c r="S840" s="7"/>
    </row>
    <row r="841" spans="1:19" ht="12.75">
      <c r="A841" s="44"/>
      <c r="B841" s="19"/>
      <c r="D841" s="24"/>
      <c r="E841" s="6"/>
      <c r="F841" s="6"/>
      <c r="P841" s="6"/>
      <c r="Q841" s="41"/>
      <c r="R841" s="7"/>
      <c r="S841" s="7"/>
    </row>
    <row r="842" spans="1:19" ht="12.75">
      <c r="A842" s="44"/>
      <c r="B842" s="19"/>
      <c r="D842" s="24"/>
      <c r="E842" s="6"/>
      <c r="F842" s="6"/>
      <c r="P842" s="6"/>
      <c r="Q842" s="41"/>
      <c r="R842" s="7"/>
      <c r="S842" s="7"/>
    </row>
    <row r="843" spans="1:19" ht="12.75">
      <c r="A843" s="44"/>
      <c r="B843" s="19"/>
      <c r="D843" s="24"/>
      <c r="E843" s="6"/>
      <c r="F843" s="6"/>
      <c r="P843" s="6"/>
      <c r="Q843" s="41"/>
      <c r="R843" s="7"/>
      <c r="S843" s="7"/>
    </row>
    <row r="844" spans="1:19" ht="12.75">
      <c r="A844" s="44"/>
      <c r="B844" s="19"/>
      <c r="D844" s="24"/>
      <c r="E844" s="6"/>
      <c r="F844" s="6"/>
      <c r="P844" s="6"/>
      <c r="Q844" s="41"/>
      <c r="R844" s="7"/>
      <c r="S844" s="7"/>
    </row>
    <row r="845" spans="1:19" ht="12.75">
      <c r="A845" s="44"/>
      <c r="B845" s="19"/>
      <c r="D845" s="24"/>
      <c r="E845" s="6"/>
      <c r="F845" s="6"/>
      <c r="P845" s="6"/>
      <c r="Q845" s="41"/>
      <c r="R845" s="7"/>
      <c r="S845" s="7"/>
    </row>
    <row r="846" spans="1:19" ht="12.75">
      <c r="A846" s="44"/>
      <c r="B846" s="19"/>
      <c r="D846" s="24"/>
      <c r="E846" s="6"/>
      <c r="F846" s="6"/>
      <c r="P846" s="6"/>
      <c r="Q846" s="41"/>
      <c r="R846" s="7"/>
      <c r="S846" s="7"/>
    </row>
    <row r="847" spans="1:19" ht="12.75">
      <c r="A847" s="44"/>
      <c r="B847" s="19"/>
      <c r="D847" s="24"/>
      <c r="E847" s="6"/>
      <c r="F847" s="6"/>
      <c r="P847" s="6"/>
      <c r="Q847" s="41"/>
      <c r="R847" s="7"/>
      <c r="S847" s="7"/>
    </row>
    <row r="848" spans="1:19" ht="12.75">
      <c r="A848" s="44"/>
      <c r="B848" s="19"/>
      <c r="D848" s="24"/>
      <c r="E848" s="6"/>
      <c r="F848" s="6"/>
      <c r="P848" s="6"/>
      <c r="Q848" s="41"/>
      <c r="R848" s="7"/>
      <c r="S848" s="7"/>
    </row>
    <row r="849" spans="1:19" ht="12.75">
      <c r="A849" s="44"/>
      <c r="B849" s="19"/>
      <c r="D849" s="24"/>
      <c r="E849" s="6"/>
      <c r="F849" s="6"/>
      <c r="P849" s="6"/>
      <c r="Q849" s="41"/>
      <c r="R849" s="7"/>
      <c r="S849" s="7"/>
    </row>
    <row r="850" spans="1:19" ht="12.75">
      <c r="A850" s="44"/>
      <c r="B850" s="19"/>
      <c r="D850" s="24"/>
      <c r="E850" s="6"/>
      <c r="F850" s="6"/>
      <c r="P850" s="6"/>
      <c r="Q850" s="41"/>
      <c r="R850" s="7"/>
      <c r="S850" s="7"/>
    </row>
    <row r="851" spans="1:19" ht="12.75">
      <c r="A851" s="44"/>
      <c r="B851" s="19"/>
      <c r="D851" s="24"/>
      <c r="E851" s="6"/>
      <c r="F851" s="6"/>
      <c r="P851" s="6"/>
      <c r="Q851" s="41"/>
      <c r="R851" s="7"/>
      <c r="S851" s="7"/>
    </row>
    <row r="852" spans="1:19" ht="12.75">
      <c r="A852" s="44"/>
      <c r="B852" s="19"/>
      <c r="D852" s="24"/>
      <c r="E852" s="6"/>
      <c r="F852" s="6"/>
      <c r="P852" s="6"/>
      <c r="Q852" s="41"/>
      <c r="R852" s="7"/>
      <c r="S852" s="7"/>
    </row>
    <row r="853" spans="1:19" ht="12.75">
      <c r="A853" s="44"/>
      <c r="B853" s="19"/>
      <c r="D853" s="24"/>
      <c r="E853" s="6"/>
      <c r="F853" s="6"/>
      <c r="P853" s="6"/>
      <c r="Q853" s="41"/>
      <c r="R853" s="7"/>
      <c r="S853" s="7"/>
    </row>
    <row r="854" spans="1:19" ht="12.75">
      <c r="A854" s="44"/>
      <c r="B854" s="19"/>
      <c r="D854" s="24"/>
      <c r="E854" s="6"/>
      <c r="F854" s="6"/>
      <c r="P854" s="6"/>
      <c r="Q854" s="41"/>
      <c r="R854" s="7"/>
      <c r="S854" s="7"/>
    </row>
    <row r="855" spans="1:19" ht="12.75">
      <c r="A855" s="44"/>
      <c r="B855" s="19"/>
      <c r="D855" s="24"/>
      <c r="E855" s="6"/>
      <c r="F855" s="6"/>
      <c r="P855" s="6"/>
      <c r="Q855" s="41"/>
      <c r="R855" s="7"/>
      <c r="S855" s="7"/>
    </row>
    <row r="856" spans="1:19" ht="12.75">
      <c r="A856" s="44"/>
      <c r="B856" s="19"/>
      <c r="D856" s="24"/>
      <c r="E856" s="6"/>
      <c r="F856" s="6"/>
      <c r="P856" s="6"/>
      <c r="Q856" s="41"/>
      <c r="R856" s="7"/>
      <c r="S856" s="7"/>
    </row>
    <row r="857" spans="1:19" ht="12.75">
      <c r="A857" s="44"/>
      <c r="B857" s="19"/>
      <c r="D857" s="24"/>
      <c r="E857" s="6"/>
      <c r="F857" s="6"/>
      <c r="P857" s="6"/>
      <c r="Q857" s="41"/>
      <c r="R857" s="7"/>
      <c r="S857" s="7"/>
    </row>
    <row r="858" spans="1:19" ht="12.75">
      <c r="A858" s="44"/>
      <c r="B858" s="19"/>
      <c r="D858" s="24"/>
      <c r="E858" s="6"/>
      <c r="F858" s="6"/>
      <c r="P858" s="6"/>
      <c r="Q858" s="41"/>
      <c r="R858" s="7"/>
      <c r="S858" s="7"/>
    </row>
    <row r="859" spans="1:19" ht="12.75">
      <c r="A859" s="44"/>
      <c r="B859" s="19"/>
      <c r="D859" s="24"/>
      <c r="E859" s="6"/>
      <c r="F859" s="6"/>
      <c r="P859" s="6"/>
      <c r="Q859" s="41"/>
      <c r="R859" s="7"/>
      <c r="S859" s="7"/>
    </row>
    <row r="860" spans="1:19" ht="12.75">
      <c r="A860" s="44"/>
      <c r="B860" s="19"/>
      <c r="D860" s="24"/>
      <c r="E860" s="6"/>
      <c r="F860" s="6"/>
      <c r="P860" s="6"/>
      <c r="Q860" s="41"/>
      <c r="R860" s="7"/>
      <c r="S860" s="7"/>
    </row>
    <row r="861" spans="1:19" ht="12.75">
      <c r="A861" s="44"/>
      <c r="B861" s="19"/>
      <c r="D861" s="24"/>
      <c r="E861" s="6"/>
      <c r="F861" s="6"/>
      <c r="P861" s="6"/>
      <c r="Q861" s="41"/>
      <c r="R861" s="7"/>
      <c r="S861" s="7"/>
    </row>
    <row r="862" spans="1:19" ht="12.75">
      <c r="A862" s="44"/>
      <c r="B862" s="19"/>
      <c r="D862" s="24"/>
      <c r="E862" s="6"/>
      <c r="F862" s="6"/>
      <c r="P862" s="6"/>
      <c r="Q862" s="41"/>
      <c r="R862" s="7"/>
      <c r="S862" s="7"/>
    </row>
    <row r="863" spans="1:19" ht="12.75">
      <c r="A863" s="44"/>
      <c r="B863" s="19"/>
      <c r="D863" s="24"/>
      <c r="E863" s="6"/>
      <c r="F863" s="6"/>
      <c r="P863" s="6"/>
      <c r="Q863" s="41"/>
      <c r="R863" s="7"/>
      <c r="S863" s="7"/>
    </row>
    <row r="864" spans="1:19" ht="12.75">
      <c r="A864" s="44"/>
      <c r="B864" s="19"/>
      <c r="D864" s="24"/>
      <c r="E864" s="6"/>
      <c r="F864" s="6"/>
      <c r="P864" s="6"/>
      <c r="Q864" s="41"/>
      <c r="R864" s="7"/>
      <c r="S864" s="7"/>
    </row>
    <row r="865" spans="1:19" ht="12.75">
      <c r="A865" s="44"/>
      <c r="B865" s="19"/>
      <c r="D865" s="24"/>
      <c r="E865" s="6"/>
      <c r="F865" s="6"/>
      <c r="P865" s="6"/>
      <c r="Q865" s="41"/>
      <c r="R865" s="7"/>
      <c r="S865" s="7"/>
    </row>
    <row r="866" spans="1:19" ht="12.75">
      <c r="A866" s="44"/>
      <c r="B866" s="19"/>
      <c r="D866" s="24"/>
      <c r="E866" s="6"/>
      <c r="F866" s="6"/>
      <c r="P866" s="6"/>
      <c r="Q866" s="41"/>
      <c r="R866" s="7"/>
      <c r="S866" s="7"/>
    </row>
    <row r="867" spans="1:19" ht="12.75">
      <c r="A867" s="44"/>
      <c r="B867" s="19"/>
      <c r="D867" s="24"/>
      <c r="E867" s="6"/>
      <c r="F867" s="6"/>
      <c r="P867" s="6"/>
      <c r="Q867" s="41"/>
      <c r="R867" s="7"/>
      <c r="S867" s="7"/>
    </row>
    <row r="868" spans="1:19" ht="12.75">
      <c r="A868" s="44"/>
      <c r="B868" s="19"/>
      <c r="D868" s="24"/>
      <c r="E868" s="6"/>
      <c r="F868" s="6"/>
      <c r="P868" s="6"/>
      <c r="Q868" s="41"/>
      <c r="R868" s="7"/>
      <c r="S868" s="7"/>
    </row>
    <row r="869" spans="1:19" ht="12.75">
      <c r="A869" s="44"/>
      <c r="B869" s="19"/>
      <c r="D869" s="24"/>
      <c r="E869" s="6"/>
      <c r="F869" s="6"/>
      <c r="P869" s="6"/>
      <c r="Q869" s="41"/>
      <c r="R869" s="7"/>
      <c r="S869" s="7"/>
    </row>
    <row r="870" spans="1:19" ht="12.75">
      <c r="A870" s="44"/>
      <c r="B870" s="19"/>
      <c r="D870" s="24"/>
      <c r="E870" s="6"/>
      <c r="F870" s="6"/>
      <c r="P870" s="6"/>
      <c r="Q870" s="41"/>
      <c r="R870" s="7"/>
      <c r="S870" s="7"/>
    </row>
    <row r="871" spans="1:19" ht="12.75">
      <c r="A871" s="44"/>
      <c r="B871" s="19"/>
      <c r="D871" s="24"/>
      <c r="E871" s="6"/>
      <c r="F871" s="6"/>
      <c r="P871" s="6"/>
      <c r="Q871" s="41"/>
      <c r="R871" s="7"/>
      <c r="S871" s="7"/>
    </row>
    <row r="872" spans="1:19" ht="12.75">
      <c r="A872" s="44"/>
      <c r="B872" s="19"/>
      <c r="D872" s="24"/>
      <c r="E872" s="6"/>
      <c r="F872" s="6"/>
      <c r="P872" s="6"/>
      <c r="Q872" s="41"/>
      <c r="R872" s="7"/>
      <c r="S872" s="7"/>
    </row>
    <row r="873" spans="1:19" ht="12.75">
      <c r="A873" s="44"/>
      <c r="B873" s="19"/>
      <c r="D873" s="24"/>
      <c r="E873" s="6"/>
      <c r="F873" s="6"/>
      <c r="P873" s="6"/>
      <c r="Q873" s="41"/>
      <c r="R873" s="7"/>
      <c r="S873" s="7"/>
    </row>
    <row r="874" spans="1:19" ht="12.75">
      <c r="A874" s="44"/>
      <c r="B874" s="19"/>
      <c r="D874" s="24"/>
      <c r="E874" s="6"/>
      <c r="F874" s="6"/>
      <c r="P874" s="6"/>
      <c r="Q874" s="41"/>
      <c r="R874" s="7"/>
      <c r="S874" s="7"/>
    </row>
    <row r="875" spans="1:19" ht="12.75">
      <c r="A875" s="44"/>
      <c r="B875" s="19"/>
      <c r="D875" s="24"/>
      <c r="E875" s="6"/>
      <c r="F875" s="6"/>
      <c r="P875" s="6"/>
      <c r="Q875" s="41"/>
      <c r="R875" s="7"/>
      <c r="S875" s="7"/>
    </row>
    <row r="876" spans="1:19" ht="12.75">
      <c r="A876" s="44"/>
      <c r="B876" s="19"/>
      <c r="D876" s="24"/>
      <c r="E876" s="6"/>
      <c r="F876" s="6"/>
      <c r="P876" s="6"/>
      <c r="Q876" s="41"/>
      <c r="R876" s="7"/>
      <c r="S876" s="7"/>
    </row>
    <row r="877" spans="1:19" ht="12.75">
      <c r="A877" s="44"/>
      <c r="B877" s="19"/>
      <c r="D877" s="24"/>
      <c r="E877" s="6"/>
      <c r="F877" s="6"/>
      <c r="P877" s="6"/>
      <c r="Q877" s="41"/>
      <c r="R877" s="7"/>
      <c r="S877" s="7"/>
    </row>
    <row r="878" spans="1:19" ht="12.75">
      <c r="A878" s="44"/>
      <c r="B878" s="19"/>
      <c r="D878" s="24"/>
      <c r="E878" s="6"/>
      <c r="F878" s="6"/>
      <c r="P878" s="6"/>
      <c r="Q878" s="41"/>
      <c r="R878" s="7"/>
      <c r="S878" s="7"/>
    </row>
    <row r="879" spans="1:19" ht="12.75">
      <c r="A879" s="44"/>
      <c r="B879" s="19"/>
      <c r="D879" s="24"/>
      <c r="E879" s="6"/>
      <c r="F879" s="6"/>
      <c r="P879" s="6"/>
      <c r="Q879" s="41"/>
      <c r="R879" s="7"/>
      <c r="S879" s="7"/>
    </row>
    <row r="880" spans="1:19" ht="12.75">
      <c r="A880" s="44"/>
      <c r="B880" s="19"/>
      <c r="D880" s="24"/>
      <c r="E880" s="6"/>
      <c r="F880" s="6"/>
      <c r="P880" s="6"/>
      <c r="Q880" s="41"/>
      <c r="R880" s="7"/>
      <c r="S880" s="7"/>
    </row>
    <row r="881" spans="1:19" ht="12.75">
      <c r="A881" s="44"/>
      <c r="B881" s="19"/>
      <c r="D881" s="24"/>
      <c r="E881" s="6"/>
      <c r="F881" s="6"/>
      <c r="P881" s="6"/>
      <c r="Q881" s="41"/>
      <c r="R881" s="7"/>
      <c r="S881" s="7"/>
    </row>
    <row r="882" spans="1:19" ht="12.75">
      <c r="A882" s="44"/>
      <c r="B882" s="19"/>
      <c r="D882" s="24"/>
      <c r="E882" s="6"/>
      <c r="F882" s="6"/>
      <c r="P882" s="6"/>
      <c r="Q882" s="41"/>
      <c r="R882" s="7"/>
      <c r="S882" s="7"/>
    </row>
    <row r="883" spans="1:19" ht="12.75">
      <c r="A883" s="44"/>
      <c r="B883" s="19"/>
      <c r="D883" s="24"/>
      <c r="E883" s="6"/>
      <c r="F883" s="6"/>
      <c r="P883" s="6"/>
      <c r="Q883" s="41"/>
      <c r="R883" s="7"/>
      <c r="S883" s="7"/>
    </row>
    <row r="884" spans="1:19" ht="12.75">
      <c r="A884" s="44"/>
      <c r="B884" s="19"/>
      <c r="D884" s="24"/>
      <c r="E884" s="6"/>
      <c r="F884" s="6"/>
      <c r="P884" s="6"/>
      <c r="Q884" s="41"/>
      <c r="R884" s="7"/>
      <c r="S884" s="7"/>
    </row>
    <row r="885" spans="1:19" ht="12.75">
      <c r="A885" s="44"/>
      <c r="B885" s="19"/>
      <c r="D885" s="24"/>
      <c r="E885" s="6"/>
      <c r="F885" s="6"/>
      <c r="P885" s="6"/>
      <c r="Q885" s="41"/>
      <c r="R885" s="7"/>
      <c r="S885" s="7"/>
    </row>
    <row r="886" spans="1:19" ht="12.75">
      <c r="A886" s="44"/>
      <c r="B886" s="19"/>
      <c r="D886" s="24"/>
      <c r="E886" s="6"/>
      <c r="F886" s="6"/>
      <c r="P886" s="6"/>
      <c r="Q886" s="41"/>
      <c r="R886" s="7"/>
      <c r="S886" s="7"/>
    </row>
    <row r="887" spans="1:19" ht="12.75">
      <c r="A887" s="44"/>
      <c r="B887" s="19"/>
      <c r="D887" s="24"/>
      <c r="E887" s="6"/>
      <c r="F887" s="6"/>
      <c r="P887" s="6"/>
      <c r="Q887" s="41"/>
      <c r="R887" s="7"/>
      <c r="S887" s="7"/>
    </row>
    <row r="888" spans="1:19" ht="12.75">
      <c r="A888" s="44"/>
      <c r="B888" s="19"/>
      <c r="D888" s="24"/>
      <c r="E888" s="6"/>
      <c r="F888" s="6"/>
      <c r="P888" s="6"/>
      <c r="Q888" s="41"/>
      <c r="R888" s="7"/>
      <c r="S888" s="7"/>
    </row>
    <row r="889" spans="1:19" ht="12.75">
      <c r="A889" s="44"/>
      <c r="B889" s="19"/>
      <c r="D889" s="24"/>
      <c r="E889" s="6"/>
      <c r="F889" s="6"/>
      <c r="P889" s="6"/>
      <c r="Q889" s="41"/>
      <c r="R889" s="7"/>
      <c r="S889" s="7"/>
    </row>
    <row r="890" spans="1:19" ht="12.75">
      <c r="A890" s="44"/>
      <c r="B890" s="19"/>
      <c r="D890" s="24"/>
      <c r="E890" s="6"/>
      <c r="F890" s="6"/>
      <c r="P890" s="6"/>
      <c r="Q890" s="41"/>
      <c r="R890" s="7"/>
      <c r="S890" s="7"/>
    </row>
    <row r="891" spans="1:19" ht="12.75">
      <c r="A891" s="44"/>
      <c r="B891" s="19"/>
      <c r="D891" s="24"/>
      <c r="E891" s="6"/>
      <c r="F891" s="6"/>
      <c r="P891" s="6"/>
      <c r="Q891" s="41"/>
      <c r="R891" s="7"/>
      <c r="S891" s="7"/>
    </row>
    <row r="892" spans="1:19" ht="12.75">
      <c r="A892" s="44"/>
      <c r="B892" s="19"/>
      <c r="D892" s="24"/>
      <c r="E892" s="6"/>
      <c r="F892" s="6"/>
      <c r="P892" s="6"/>
      <c r="Q892" s="41"/>
      <c r="R892" s="7"/>
      <c r="S892" s="7"/>
    </row>
    <row r="893" spans="1:19" ht="12.75">
      <c r="A893" s="44"/>
      <c r="B893" s="19"/>
      <c r="D893" s="24"/>
      <c r="E893" s="6"/>
      <c r="F893" s="6"/>
      <c r="P893" s="6"/>
      <c r="Q893" s="41"/>
      <c r="R893" s="7"/>
      <c r="S893" s="7"/>
    </row>
    <row r="894" spans="1:19" ht="12.75">
      <c r="A894" s="44"/>
      <c r="B894" s="19"/>
      <c r="D894" s="24"/>
      <c r="E894" s="6"/>
      <c r="F894" s="6"/>
      <c r="P894" s="6"/>
      <c r="Q894" s="41"/>
      <c r="R894" s="7"/>
      <c r="S894" s="7"/>
    </row>
    <row r="895" spans="1:19" ht="12.75">
      <c r="A895" s="44"/>
      <c r="B895" s="19"/>
      <c r="D895" s="24"/>
      <c r="E895" s="6"/>
      <c r="F895" s="6"/>
      <c r="P895" s="6"/>
      <c r="Q895" s="41"/>
      <c r="R895" s="7"/>
      <c r="S895" s="7"/>
    </row>
    <row r="896" spans="1:19" ht="12.75">
      <c r="A896" s="44"/>
      <c r="B896" s="19"/>
      <c r="D896" s="24"/>
      <c r="E896" s="6"/>
      <c r="F896" s="6"/>
      <c r="P896" s="6"/>
      <c r="Q896" s="41"/>
      <c r="R896" s="7"/>
      <c r="S896" s="7"/>
    </row>
    <row r="897" spans="1:19" ht="12.75">
      <c r="A897" s="44"/>
      <c r="B897" s="19"/>
      <c r="D897" s="24"/>
      <c r="E897" s="6"/>
      <c r="F897" s="6"/>
      <c r="P897" s="6"/>
      <c r="Q897" s="41"/>
      <c r="R897" s="7"/>
      <c r="S897" s="7"/>
    </row>
    <row r="898" spans="1:19" ht="12.75">
      <c r="A898" s="44"/>
      <c r="B898" s="19"/>
      <c r="D898" s="24"/>
      <c r="E898" s="6"/>
      <c r="F898" s="6"/>
      <c r="P898" s="6"/>
      <c r="Q898" s="41"/>
      <c r="R898" s="7"/>
      <c r="S898" s="7"/>
    </row>
    <row r="899" spans="1:19" ht="12.75">
      <c r="A899" s="44"/>
      <c r="B899" s="19"/>
      <c r="D899" s="24"/>
      <c r="E899" s="6"/>
      <c r="F899" s="6"/>
      <c r="P899" s="6"/>
      <c r="Q899" s="41"/>
      <c r="R899" s="7"/>
      <c r="S899" s="7"/>
    </row>
    <row r="900" spans="1:19" ht="12.75">
      <c r="A900" s="44"/>
      <c r="B900" s="19"/>
      <c r="D900" s="24"/>
      <c r="E900" s="6"/>
      <c r="F900" s="6"/>
      <c r="P900" s="6"/>
      <c r="Q900" s="41"/>
      <c r="R900" s="7"/>
      <c r="S900" s="7"/>
    </row>
    <row r="901" spans="1:19" ht="12.75">
      <c r="A901" s="44"/>
      <c r="B901" s="19"/>
      <c r="D901" s="24"/>
      <c r="E901" s="6"/>
      <c r="F901" s="6"/>
      <c r="P901" s="6"/>
      <c r="Q901" s="41"/>
      <c r="R901" s="7"/>
      <c r="S901" s="7"/>
    </row>
    <row r="902" spans="1:19" ht="12.75">
      <c r="A902" s="44"/>
      <c r="B902" s="19"/>
      <c r="D902" s="24"/>
      <c r="E902" s="6"/>
      <c r="F902" s="6"/>
      <c r="P902" s="6"/>
      <c r="Q902" s="41"/>
      <c r="R902" s="7"/>
      <c r="S902" s="7"/>
    </row>
    <row r="903" spans="1:19" ht="12.75">
      <c r="A903" s="44"/>
      <c r="B903" s="19"/>
      <c r="D903" s="24"/>
      <c r="E903" s="6"/>
      <c r="F903" s="6"/>
      <c r="P903" s="6"/>
      <c r="Q903" s="41"/>
      <c r="R903" s="7"/>
      <c r="S903" s="7"/>
    </row>
    <row r="904" spans="1:19" ht="12.75">
      <c r="A904" s="44"/>
      <c r="B904" s="19"/>
      <c r="D904" s="24"/>
      <c r="E904" s="6"/>
      <c r="F904" s="6"/>
      <c r="P904" s="6"/>
      <c r="Q904" s="41"/>
      <c r="R904" s="7"/>
      <c r="S904" s="7"/>
    </row>
    <row r="905" spans="1:19" ht="12.75">
      <c r="A905" s="44"/>
      <c r="B905" s="19"/>
      <c r="D905" s="24"/>
      <c r="E905" s="6"/>
      <c r="F905" s="6"/>
      <c r="P905" s="6"/>
      <c r="Q905" s="41"/>
      <c r="R905" s="7"/>
      <c r="S905" s="7"/>
    </row>
    <row r="906" spans="1:19" ht="12.75">
      <c r="A906" s="44"/>
      <c r="B906" s="19"/>
      <c r="D906" s="24"/>
      <c r="E906" s="6"/>
      <c r="F906" s="6"/>
      <c r="P906" s="6"/>
      <c r="Q906" s="41"/>
      <c r="R906" s="7"/>
      <c r="S906" s="7"/>
    </row>
    <row r="907" spans="1:19" ht="12.75">
      <c r="A907" s="44"/>
      <c r="B907" s="19"/>
      <c r="D907" s="24"/>
      <c r="E907" s="6"/>
      <c r="F907" s="6"/>
      <c r="P907" s="6"/>
      <c r="Q907" s="41"/>
      <c r="R907" s="7"/>
      <c r="S907" s="7"/>
    </row>
    <row r="908" spans="1:19" ht="12.75">
      <c r="A908" s="44"/>
      <c r="B908" s="19"/>
      <c r="D908" s="24"/>
      <c r="E908" s="6"/>
      <c r="F908" s="6"/>
      <c r="P908" s="6"/>
      <c r="Q908" s="41"/>
      <c r="R908" s="7"/>
      <c r="S908" s="7"/>
    </row>
    <row r="909" spans="1:19" ht="12.75">
      <c r="A909" s="44"/>
      <c r="B909" s="19"/>
      <c r="D909" s="24"/>
      <c r="E909" s="6"/>
      <c r="F909" s="6"/>
      <c r="P909" s="6"/>
      <c r="Q909" s="41"/>
      <c r="R909" s="7"/>
      <c r="S909" s="7"/>
    </row>
    <row r="910" spans="1:19" ht="12.75">
      <c r="A910" s="44"/>
      <c r="B910" s="19"/>
      <c r="D910" s="24"/>
      <c r="E910" s="6"/>
      <c r="F910" s="6"/>
      <c r="P910" s="6"/>
      <c r="Q910" s="41"/>
      <c r="R910" s="7"/>
      <c r="S910" s="7"/>
    </row>
    <row r="911" spans="1:19" ht="12.75">
      <c r="A911" s="44"/>
      <c r="B911" s="19"/>
      <c r="D911" s="24"/>
      <c r="E911" s="6"/>
      <c r="F911" s="6"/>
      <c r="P911" s="6"/>
      <c r="Q911" s="41"/>
      <c r="R911" s="7"/>
      <c r="S911" s="7"/>
    </row>
    <row r="912" spans="1:19" ht="12.75">
      <c r="A912" s="44"/>
      <c r="B912" s="19"/>
      <c r="D912" s="24"/>
      <c r="E912" s="6"/>
      <c r="F912" s="6"/>
      <c r="P912" s="6"/>
      <c r="Q912" s="41"/>
      <c r="R912" s="7"/>
      <c r="S912" s="7"/>
    </row>
    <row r="913" spans="1:19" ht="12.75">
      <c r="A913" s="44"/>
      <c r="B913" s="19"/>
      <c r="D913" s="24"/>
      <c r="E913" s="6"/>
      <c r="F913" s="6"/>
      <c r="P913" s="6"/>
      <c r="Q913" s="41"/>
      <c r="R913" s="7"/>
      <c r="S913" s="7"/>
    </row>
    <row r="914" spans="1:19" ht="12.75">
      <c r="A914" s="44"/>
      <c r="B914" s="19"/>
      <c r="D914" s="24"/>
      <c r="E914" s="6"/>
      <c r="F914" s="6"/>
      <c r="P914" s="6"/>
      <c r="Q914" s="41"/>
      <c r="R914" s="7"/>
      <c r="S914" s="7"/>
    </row>
    <row r="915" spans="1:19" ht="12.75">
      <c r="A915" s="44"/>
      <c r="B915" s="19"/>
      <c r="D915" s="24"/>
      <c r="E915" s="6"/>
      <c r="F915" s="6"/>
      <c r="P915" s="6"/>
      <c r="Q915" s="41"/>
      <c r="R915" s="7"/>
      <c r="S915" s="7"/>
    </row>
    <row r="916" spans="1:19" ht="12.75">
      <c r="A916" s="44"/>
      <c r="B916" s="19"/>
      <c r="D916" s="24"/>
      <c r="E916" s="6"/>
      <c r="F916" s="6"/>
      <c r="P916" s="6"/>
      <c r="Q916" s="41"/>
      <c r="R916" s="7"/>
      <c r="S916" s="7"/>
    </row>
    <row r="917" spans="1:19" ht="12.75">
      <c r="A917" s="44"/>
      <c r="B917" s="19"/>
      <c r="D917" s="24"/>
      <c r="E917" s="6"/>
      <c r="F917" s="6"/>
      <c r="P917" s="6"/>
      <c r="Q917" s="41"/>
      <c r="R917" s="7"/>
      <c r="S917" s="7"/>
    </row>
    <row r="918" spans="1:19" ht="12.75">
      <c r="A918" s="44"/>
      <c r="B918" s="19"/>
      <c r="D918" s="24"/>
      <c r="E918" s="6"/>
      <c r="F918" s="6"/>
      <c r="P918" s="6"/>
      <c r="Q918" s="41"/>
      <c r="R918" s="7"/>
      <c r="S918" s="7"/>
    </row>
    <row r="919" spans="1:19" ht="12.75">
      <c r="A919" s="44"/>
      <c r="B919" s="19"/>
      <c r="D919" s="24"/>
      <c r="E919" s="6"/>
      <c r="F919" s="6"/>
      <c r="P919" s="6"/>
      <c r="Q919" s="41"/>
      <c r="R919" s="7"/>
      <c r="S919" s="7"/>
    </row>
    <row r="920" spans="1:19" ht="12.75">
      <c r="A920" s="44"/>
      <c r="B920" s="19"/>
      <c r="D920" s="24"/>
      <c r="E920" s="6"/>
      <c r="F920" s="6"/>
      <c r="P920" s="6"/>
      <c r="Q920" s="41"/>
      <c r="R920" s="7"/>
      <c r="S920" s="7"/>
    </row>
    <row r="921" spans="1:19" ht="12.75">
      <c r="A921" s="44"/>
      <c r="B921" s="19"/>
      <c r="D921" s="24"/>
      <c r="E921" s="6"/>
      <c r="F921" s="6"/>
      <c r="P921" s="6"/>
      <c r="Q921" s="41"/>
      <c r="R921" s="7"/>
      <c r="S921" s="7"/>
    </row>
    <row r="922" spans="1:19" ht="12.75">
      <c r="A922" s="44"/>
      <c r="B922" s="19"/>
      <c r="D922" s="24"/>
      <c r="E922" s="6"/>
      <c r="F922" s="6"/>
      <c r="P922" s="6"/>
      <c r="Q922" s="41"/>
      <c r="R922" s="7"/>
      <c r="S922" s="7"/>
    </row>
    <row r="923" spans="1:19" ht="12.75">
      <c r="A923" s="44"/>
      <c r="B923" s="19"/>
      <c r="D923" s="24"/>
      <c r="E923" s="6"/>
      <c r="F923" s="6"/>
      <c r="P923" s="6"/>
      <c r="Q923" s="41"/>
      <c r="R923" s="7"/>
      <c r="S923" s="7"/>
    </row>
    <row r="924" spans="1:19" ht="12.75">
      <c r="A924" s="44"/>
      <c r="B924" s="19"/>
      <c r="D924" s="24"/>
      <c r="E924" s="6"/>
      <c r="F924" s="6"/>
      <c r="P924" s="6"/>
      <c r="Q924" s="41"/>
      <c r="R924" s="7"/>
      <c r="S924" s="7"/>
    </row>
    <row r="925" spans="1:19" ht="12.75">
      <c r="A925" s="44"/>
      <c r="B925" s="19"/>
      <c r="D925" s="24"/>
      <c r="E925" s="6"/>
      <c r="F925" s="6"/>
      <c r="P925" s="6"/>
      <c r="Q925" s="41"/>
      <c r="R925" s="7"/>
      <c r="S925" s="7"/>
    </row>
    <row r="926" spans="1:19" ht="12.75">
      <c r="A926" s="44"/>
      <c r="B926" s="19"/>
      <c r="D926" s="24"/>
      <c r="E926" s="6"/>
      <c r="F926" s="6"/>
      <c r="P926" s="6"/>
      <c r="Q926" s="41"/>
      <c r="R926" s="7"/>
      <c r="S926" s="7"/>
    </row>
    <row r="927" spans="1:19" ht="12.75">
      <c r="A927" s="44"/>
      <c r="B927" s="19"/>
      <c r="D927" s="24"/>
      <c r="E927" s="6"/>
      <c r="F927" s="6"/>
      <c r="P927" s="6"/>
      <c r="Q927" s="41"/>
      <c r="R927" s="7"/>
      <c r="S927" s="7"/>
    </row>
    <row r="928" spans="1:19" ht="12.75">
      <c r="A928" s="44"/>
      <c r="B928" s="19"/>
      <c r="D928" s="24"/>
      <c r="E928" s="6"/>
      <c r="F928" s="6"/>
      <c r="P928" s="6"/>
      <c r="Q928" s="41"/>
      <c r="R928" s="7"/>
      <c r="S928" s="7"/>
    </row>
    <row r="929" spans="1:19" ht="12.75">
      <c r="A929" s="44"/>
      <c r="B929" s="19"/>
      <c r="D929" s="24"/>
      <c r="E929" s="6"/>
      <c r="F929" s="6"/>
      <c r="P929" s="6"/>
      <c r="Q929" s="41"/>
      <c r="R929" s="7"/>
      <c r="S929" s="7"/>
    </row>
    <row r="930" spans="1:19" ht="12.75">
      <c r="A930" s="44"/>
      <c r="B930" s="19"/>
      <c r="D930" s="24"/>
      <c r="E930" s="6"/>
      <c r="F930" s="6"/>
      <c r="P930" s="6"/>
      <c r="Q930" s="41"/>
      <c r="R930" s="7"/>
      <c r="S930" s="7"/>
    </row>
    <row r="931" spans="1:19" ht="12.75">
      <c r="A931" s="44"/>
      <c r="B931" s="19"/>
      <c r="D931" s="24"/>
      <c r="E931" s="6"/>
      <c r="F931" s="6"/>
      <c r="P931" s="6"/>
      <c r="Q931" s="41"/>
      <c r="R931" s="7"/>
      <c r="S931" s="7"/>
    </row>
    <row r="932" spans="1:19" ht="12.75">
      <c r="A932" s="44"/>
      <c r="B932" s="19"/>
      <c r="D932" s="24"/>
      <c r="E932" s="6"/>
      <c r="F932" s="6"/>
      <c r="P932" s="6"/>
      <c r="Q932" s="41"/>
      <c r="R932" s="7"/>
      <c r="S932" s="7"/>
    </row>
    <row r="933" spans="1:19" ht="12.75">
      <c r="A933" s="44"/>
      <c r="B933" s="19"/>
      <c r="D933" s="24"/>
      <c r="E933" s="6"/>
      <c r="F933" s="6"/>
      <c r="P933" s="6"/>
      <c r="Q933" s="41"/>
      <c r="R933" s="7"/>
      <c r="S933" s="7"/>
    </row>
    <row r="934" spans="1:19" ht="12.75">
      <c r="A934" s="44"/>
      <c r="B934" s="19"/>
      <c r="D934" s="24"/>
      <c r="E934" s="6"/>
      <c r="F934" s="6"/>
      <c r="P934" s="6"/>
      <c r="Q934" s="41"/>
      <c r="R934" s="7"/>
      <c r="S934" s="7"/>
    </row>
    <row r="935" spans="1:19" ht="12.75">
      <c r="A935" s="44"/>
      <c r="B935" s="19"/>
      <c r="D935" s="24"/>
      <c r="E935" s="6"/>
      <c r="F935" s="6"/>
      <c r="P935" s="6"/>
      <c r="Q935" s="41"/>
      <c r="R935" s="7"/>
      <c r="S935" s="7"/>
    </row>
    <row r="936" spans="1:19" ht="12.75">
      <c r="A936" s="44"/>
      <c r="B936" s="19"/>
      <c r="D936" s="24"/>
      <c r="E936" s="6"/>
      <c r="F936" s="6"/>
      <c r="P936" s="6"/>
      <c r="Q936" s="41"/>
      <c r="R936" s="7"/>
      <c r="S936" s="7"/>
    </row>
    <row r="937" spans="1:19" ht="12.75">
      <c r="A937" s="44"/>
      <c r="B937" s="19"/>
      <c r="D937" s="24"/>
      <c r="E937" s="6"/>
      <c r="F937" s="6"/>
      <c r="P937" s="6"/>
      <c r="Q937" s="41"/>
      <c r="R937" s="7"/>
      <c r="S937" s="7"/>
    </row>
    <row r="938" spans="1:19" ht="12.75">
      <c r="A938" s="44"/>
      <c r="B938" s="19"/>
      <c r="D938" s="24"/>
      <c r="E938" s="6"/>
      <c r="F938" s="6"/>
      <c r="P938" s="6"/>
      <c r="Q938" s="41"/>
      <c r="R938" s="7"/>
      <c r="S938" s="7"/>
    </row>
    <row r="939" spans="1:19" ht="12.75">
      <c r="A939" s="44"/>
      <c r="B939" s="19"/>
      <c r="D939" s="24"/>
      <c r="E939" s="6"/>
      <c r="F939" s="6"/>
      <c r="P939" s="6"/>
      <c r="Q939" s="41"/>
      <c r="R939" s="7"/>
      <c r="S939" s="7"/>
    </row>
    <row r="940" spans="1:19" ht="12.75">
      <c r="A940" s="44"/>
      <c r="B940" s="19"/>
      <c r="D940" s="24"/>
      <c r="E940" s="6"/>
      <c r="F940" s="6"/>
      <c r="P940" s="6"/>
      <c r="Q940" s="41"/>
      <c r="R940" s="7"/>
      <c r="S940" s="7"/>
    </row>
    <row r="941" spans="1:19" ht="12.75">
      <c r="A941" s="44"/>
      <c r="B941" s="19"/>
      <c r="D941" s="24"/>
      <c r="E941" s="6"/>
      <c r="F941" s="6"/>
      <c r="P941" s="6"/>
      <c r="Q941" s="41"/>
      <c r="R941" s="7"/>
      <c r="S941" s="7"/>
    </row>
    <row r="942" spans="1:19" ht="12.75">
      <c r="A942" s="44"/>
      <c r="B942" s="19"/>
      <c r="D942" s="24"/>
      <c r="E942" s="6"/>
      <c r="F942" s="6"/>
      <c r="P942" s="6"/>
      <c r="Q942" s="41"/>
      <c r="R942" s="7"/>
      <c r="S942" s="7"/>
    </row>
    <row r="943" spans="1:19" ht="12.75">
      <c r="A943" s="44"/>
      <c r="B943" s="19"/>
      <c r="D943" s="24"/>
      <c r="E943" s="6"/>
      <c r="F943" s="6"/>
      <c r="P943" s="6"/>
      <c r="Q943" s="41"/>
      <c r="R943" s="7"/>
      <c r="S943" s="7"/>
    </row>
    <row r="944" spans="1:19" ht="12.75">
      <c r="A944" s="44"/>
      <c r="B944" s="19"/>
      <c r="D944" s="24"/>
      <c r="E944" s="6"/>
      <c r="F944" s="6"/>
      <c r="P944" s="6"/>
      <c r="Q944" s="41"/>
      <c r="R944" s="7"/>
      <c r="S944" s="7"/>
    </row>
    <row r="945" spans="1:19" ht="12.75">
      <c r="A945" s="44"/>
      <c r="B945" s="19"/>
      <c r="D945" s="24"/>
      <c r="E945" s="6"/>
      <c r="F945" s="6"/>
      <c r="P945" s="6"/>
      <c r="Q945" s="41"/>
      <c r="R945" s="7"/>
      <c r="S945" s="7"/>
    </row>
    <row r="946" spans="1:19" ht="12.75">
      <c r="A946" s="44"/>
      <c r="B946" s="19"/>
      <c r="D946" s="24"/>
      <c r="E946" s="6"/>
      <c r="F946" s="6"/>
      <c r="P946" s="6"/>
      <c r="Q946" s="41"/>
      <c r="R946" s="7"/>
      <c r="S946" s="7"/>
    </row>
    <row r="947" spans="1:19" ht="12.75">
      <c r="A947" s="44"/>
      <c r="B947" s="19"/>
      <c r="D947" s="24"/>
      <c r="E947" s="6"/>
      <c r="F947" s="6"/>
      <c r="P947" s="6"/>
      <c r="Q947" s="41"/>
      <c r="R947" s="7"/>
      <c r="S947" s="7"/>
    </row>
    <row r="948" spans="1:19" ht="12.75">
      <c r="A948" s="44"/>
      <c r="B948" s="19"/>
      <c r="D948" s="24"/>
      <c r="E948" s="6"/>
      <c r="F948" s="6"/>
      <c r="P948" s="6"/>
      <c r="Q948" s="41"/>
      <c r="R948" s="7"/>
      <c r="S948" s="7"/>
    </row>
    <row r="949" spans="1:19" ht="12.75">
      <c r="A949" s="44"/>
      <c r="B949" s="19"/>
      <c r="D949" s="24"/>
      <c r="E949" s="6"/>
      <c r="F949" s="6"/>
      <c r="P949" s="6"/>
      <c r="Q949" s="41"/>
      <c r="R949" s="7"/>
      <c r="S949" s="7"/>
    </row>
    <row r="950" spans="1:19" ht="12.75">
      <c r="A950" s="44"/>
      <c r="B950" s="19"/>
      <c r="D950" s="24"/>
      <c r="E950" s="6"/>
      <c r="F950" s="6"/>
      <c r="P950" s="6"/>
      <c r="Q950" s="41"/>
      <c r="R950" s="7"/>
      <c r="S950" s="7"/>
    </row>
    <row r="951" spans="1:19" ht="12.75">
      <c r="A951" s="44"/>
      <c r="B951" s="19"/>
      <c r="D951" s="24"/>
      <c r="E951" s="6"/>
      <c r="F951" s="6"/>
      <c r="P951" s="6"/>
      <c r="Q951" s="41"/>
      <c r="R951" s="7"/>
      <c r="S951" s="7"/>
    </row>
    <row r="952" spans="1:19" ht="12.75">
      <c r="A952" s="44"/>
      <c r="B952" s="19"/>
      <c r="D952" s="24"/>
      <c r="E952" s="6"/>
      <c r="F952" s="6"/>
      <c r="P952" s="6"/>
      <c r="Q952" s="41"/>
      <c r="R952" s="7"/>
      <c r="S952" s="7"/>
    </row>
    <row r="953" spans="1:19" ht="12.75">
      <c r="A953" s="44"/>
      <c r="B953" s="19"/>
      <c r="D953" s="24"/>
      <c r="E953" s="6"/>
      <c r="F953" s="6"/>
      <c r="P953" s="6"/>
      <c r="Q953" s="41"/>
      <c r="R953" s="7"/>
      <c r="S953" s="7"/>
    </row>
    <row r="954" spans="1:19" ht="12.75">
      <c r="A954" s="44"/>
      <c r="B954" s="19"/>
      <c r="D954" s="24"/>
      <c r="E954" s="6"/>
      <c r="F954" s="6"/>
      <c r="P954" s="6"/>
      <c r="Q954" s="41"/>
      <c r="R954" s="7"/>
      <c r="S954" s="7"/>
    </row>
    <row r="955" spans="1:19" ht="12.75">
      <c r="A955" s="44"/>
      <c r="B955" s="19"/>
      <c r="D955" s="24"/>
      <c r="E955" s="6"/>
      <c r="F955" s="6"/>
      <c r="P955" s="6"/>
      <c r="Q955" s="41"/>
      <c r="R955" s="7"/>
      <c r="S955" s="7"/>
    </row>
    <row r="956" spans="1:19" ht="12.75">
      <c r="A956" s="44"/>
      <c r="B956" s="19"/>
      <c r="D956" s="24"/>
      <c r="E956" s="6"/>
      <c r="F956" s="6"/>
      <c r="P956" s="6"/>
      <c r="Q956" s="41"/>
      <c r="R956" s="7"/>
      <c r="S956" s="7"/>
    </row>
    <row r="957" spans="1:19" ht="12.75">
      <c r="A957" s="44"/>
      <c r="B957" s="19"/>
      <c r="D957" s="24"/>
      <c r="E957" s="6"/>
      <c r="F957" s="6"/>
      <c r="P957" s="6"/>
      <c r="Q957" s="41"/>
      <c r="R957" s="7"/>
      <c r="S957" s="7"/>
    </row>
    <row r="958" spans="1:19" ht="12.75">
      <c r="A958" s="44"/>
      <c r="B958" s="19"/>
      <c r="D958" s="24"/>
      <c r="E958" s="6"/>
      <c r="F958" s="6"/>
      <c r="P958" s="6"/>
      <c r="Q958" s="41"/>
      <c r="R958" s="7"/>
      <c r="S958" s="7"/>
    </row>
    <row r="959" spans="1:19" ht="12.75">
      <c r="A959" s="44"/>
      <c r="B959" s="19"/>
      <c r="D959" s="24"/>
      <c r="E959" s="6"/>
      <c r="F959" s="6"/>
      <c r="P959" s="6"/>
      <c r="Q959" s="41"/>
      <c r="R959" s="7"/>
      <c r="S959" s="7"/>
    </row>
    <row r="960" spans="1:19" ht="12.75">
      <c r="A960" s="44"/>
      <c r="B960" s="19"/>
      <c r="D960" s="24"/>
      <c r="E960" s="6"/>
      <c r="F960" s="6"/>
      <c r="P960" s="6"/>
      <c r="Q960" s="41"/>
      <c r="R960" s="7"/>
      <c r="S960" s="7"/>
    </row>
    <row r="961" spans="1:19" ht="12.75">
      <c r="A961" s="44"/>
      <c r="B961" s="19"/>
      <c r="D961" s="24"/>
      <c r="E961" s="6"/>
      <c r="F961" s="6"/>
      <c r="P961" s="6"/>
      <c r="Q961" s="41"/>
      <c r="R961" s="7"/>
      <c r="S961" s="7"/>
    </row>
    <row r="962" spans="1:19" ht="12.75">
      <c r="A962" s="44"/>
      <c r="B962" s="19"/>
      <c r="D962" s="24"/>
      <c r="E962" s="6"/>
      <c r="F962" s="6"/>
      <c r="P962" s="6"/>
      <c r="Q962" s="41"/>
      <c r="R962" s="7"/>
      <c r="S962" s="7"/>
    </row>
    <row r="963" spans="1:19" ht="12.75">
      <c r="A963" s="44"/>
      <c r="B963" s="19"/>
      <c r="D963" s="24"/>
      <c r="E963" s="6"/>
      <c r="F963" s="6"/>
      <c r="P963" s="6"/>
      <c r="Q963" s="41"/>
      <c r="R963" s="7"/>
      <c r="S963" s="7"/>
    </row>
    <row r="964" spans="1:19" ht="12.75">
      <c r="A964" s="44"/>
      <c r="B964" s="19"/>
      <c r="D964" s="24"/>
      <c r="E964" s="6"/>
      <c r="F964" s="6"/>
      <c r="P964" s="6"/>
      <c r="Q964" s="41"/>
      <c r="R964" s="7"/>
      <c r="S964" s="7"/>
    </row>
    <row r="965" spans="1:19" ht="12.75">
      <c r="A965" s="44"/>
      <c r="B965" s="19"/>
      <c r="D965" s="24"/>
      <c r="E965" s="6"/>
      <c r="F965" s="6"/>
      <c r="P965" s="6"/>
      <c r="Q965" s="41"/>
      <c r="R965" s="7"/>
      <c r="S965" s="7"/>
    </row>
    <row r="966" spans="1:19" ht="12.75">
      <c r="A966" s="44"/>
      <c r="B966" s="19"/>
      <c r="D966" s="24"/>
      <c r="E966" s="6"/>
      <c r="F966" s="6"/>
      <c r="P966" s="6"/>
      <c r="Q966" s="41"/>
      <c r="R966" s="7"/>
      <c r="S966" s="7"/>
    </row>
    <row r="967" spans="1:19" ht="12.75">
      <c r="A967" s="44"/>
      <c r="B967" s="19"/>
      <c r="D967" s="24"/>
      <c r="E967" s="6"/>
      <c r="F967" s="6"/>
      <c r="P967" s="6"/>
      <c r="Q967" s="41"/>
      <c r="R967" s="7"/>
      <c r="S967" s="7"/>
    </row>
    <row r="968" spans="1:19" ht="12.75">
      <c r="A968" s="44"/>
      <c r="B968" s="19"/>
      <c r="D968" s="24"/>
      <c r="E968" s="6"/>
      <c r="F968" s="6"/>
      <c r="P968" s="6"/>
      <c r="Q968" s="41"/>
      <c r="R968" s="7"/>
      <c r="S968" s="7"/>
    </row>
    <row r="969" spans="1:19" ht="12.75">
      <c r="A969" s="44"/>
      <c r="B969" s="19"/>
      <c r="D969" s="24"/>
      <c r="E969" s="6"/>
      <c r="F969" s="6"/>
      <c r="P969" s="6"/>
      <c r="Q969" s="41"/>
      <c r="R969" s="7"/>
      <c r="S969" s="7"/>
    </row>
    <row r="970" spans="1:19" ht="12.75">
      <c r="A970" s="44"/>
      <c r="B970" s="19"/>
      <c r="D970" s="24"/>
      <c r="E970" s="6"/>
      <c r="F970" s="6"/>
      <c r="P970" s="6"/>
      <c r="Q970" s="41"/>
      <c r="R970" s="7"/>
      <c r="S970" s="7"/>
    </row>
    <row r="971" spans="1:19" ht="12.75">
      <c r="A971" s="44"/>
      <c r="B971" s="19"/>
      <c r="D971" s="24"/>
      <c r="E971" s="6"/>
      <c r="F971" s="6"/>
      <c r="P971" s="6"/>
      <c r="Q971" s="41"/>
      <c r="R971" s="7"/>
      <c r="S971" s="7"/>
    </row>
    <row r="972" spans="1:19" ht="12.75">
      <c r="A972" s="44"/>
      <c r="B972" s="19"/>
      <c r="D972" s="24"/>
      <c r="E972" s="6"/>
      <c r="F972" s="6"/>
      <c r="P972" s="6"/>
      <c r="Q972" s="41"/>
      <c r="R972" s="7"/>
      <c r="S972" s="7"/>
    </row>
    <row r="973" spans="1:19" ht="12.75">
      <c r="A973" s="44"/>
      <c r="B973" s="19"/>
      <c r="D973" s="24"/>
      <c r="E973" s="6"/>
      <c r="F973" s="6"/>
      <c r="P973" s="6"/>
      <c r="Q973" s="41"/>
      <c r="R973" s="7"/>
      <c r="S973" s="7"/>
    </row>
    <row r="974" spans="1:19" ht="12.75">
      <c r="A974" s="44"/>
      <c r="B974" s="19"/>
      <c r="D974" s="24"/>
      <c r="E974" s="6"/>
      <c r="F974" s="6"/>
      <c r="P974" s="6"/>
      <c r="Q974" s="41"/>
      <c r="R974" s="7"/>
      <c r="S974" s="7"/>
    </row>
    <row r="975" spans="1:19" ht="12.75">
      <c r="A975" s="44"/>
      <c r="B975" s="19"/>
      <c r="D975" s="24"/>
      <c r="E975" s="6"/>
      <c r="F975" s="6"/>
      <c r="P975" s="6"/>
      <c r="Q975" s="41"/>
      <c r="R975" s="7"/>
      <c r="S975" s="7"/>
    </row>
    <row r="976" spans="1:19" ht="12.75">
      <c r="A976" s="44"/>
      <c r="B976" s="19"/>
      <c r="D976" s="24"/>
      <c r="E976" s="6"/>
      <c r="F976" s="6"/>
      <c r="P976" s="6"/>
      <c r="Q976" s="41"/>
      <c r="R976" s="7"/>
      <c r="S976" s="7"/>
    </row>
    <row r="977" spans="1:19" ht="12.75">
      <c r="A977" s="44"/>
      <c r="B977" s="19"/>
      <c r="D977" s="24"/>
      <c r="E977" s="6"/>
      <c r="F977" s="6"/>
      <c r="P977" s="6"/>
      <c r="Q977" s="41"/>
      <c r="R977" s="7"/>
      <c r="S977" s="7"/>
    </row>
    <row r="978" spans="1:19" ht="12.75">
      <c r="A978" s="44"/>
      <c r="B978" s="19"/>
      <c r="D978" s="24"/>
      <c r="E978" s="6"/>
      <c r="F978" s="6"/>
      <c r="P978" s="6"/>
      <c r="Q978" s="41"/>
      <c r="R978" s="7"/>
      <c r="S978" s="7"/>
    </row>
    <row r="979" spans="1:19" ht="12.75">
      <c r="A979" s="44"/>
      <c r="B979" s="19"/>
      <c r="D979" s="24"/>
      <c r="E979" s="6"/>
      <c r="F979" s="6"/>
      <c r="P979" s="6"/>
      <c r="Q979" s="41"/>
      <c r="R979" s="7"/>
      <c r="S979" s="7"/>
    </row>
    <row r="980" spans="1:19" ht="12.75">
      <c r="A980" s="44"/>
      <c r="B980" s="19"/>
      <c r="D980" s="24"/>
      <c r="E980" s="6"/>
      <c r="F980" s="6"/>
      <c r="P980" s="6"/>
      <c r="Q980" s="41"/>
      <c r="R980" s="7"/>
      <c r="S980" s="7"/>
    </row>
    <row r="981" spans="1:19" ht="12.75">
      <c r="A981" s="44"/>
      <c r="B981" s="19"/>
      <c r="D981" s="24"/>
      <c r="E981" s="6"/>
      <c r="F981" s="6"/>
      <c r="P981" s="6"/>
      <c r="Q981" s="41"/>
      <c r="R981" s="7"/>
      <c r="S981" s="7"/>
    </row>
    <row r="982" spans="1:19" ht="12.75">
      <c r="A982" s="44"/>
      <c r="B982" s="19"/>
      <c r="D982" s="24"/>
      <c r="E982" s="6"/>
      <c r="F982" s="6"/>
      <c r="P982" s="6"/>
      <c r="Q982" s="41"/>
      <c r="R982" s="7"/>
      <c r="S982" s="7"/>
    </row>
    <row r="983" spans="1:19" ht="12.75">
      <c r="A983" s="44"/>
      <c r="B983" s="19"/>
      <c r="D983" s="24"/>
      <c r="E983" s="6"/>
      <c r="F983" s="6"/>
      <c r="P983" s="6"/>
      <c r="Q983" s="41"/>
      <c r="R983" s="7"/>
      <c r="S983" s="7"/>
    </row>
    <row r="984" spans="1:19" ht="12.75">
      <c r="A984" s="44"/>
      <c r="B984" s="19"/>
      <c r="D984" s="24"/>
      <c r="E984" s="6"/>
      <c r="F984" s="6"/>
      <c r="P984" s="6"/>
      <c r="Q984" s="41"/>
      <c r="R984" s="7"/>
      <c r="S984" s="7"/>
    </row>
    <row r="985" spans="1:19" ht="12.75">
      <c r="A985" s="44"/>
      <c r="B985" s="19"/>
      <c r="D985" s="24"/>
      <c r="E985" s="6"/>
      <c r="F985" s="6"/>
      <c r="P985" s="6"/>
      <c r="Q985" s="41"/>
      <c r="R985" s="7"/>
      <c r="S985" s="7"/>
    </row>
    <row r="986" spans="1:19" ht="12.75">
      <c r="A986" s="44"/>
      <c r="B986" s="19"/>
      <c r="D986" s="24"/>
      <c r="E986" s="6"/>
      <c r="F986" s="6"/>
      <c r="P986" s="6"/>
      <c r="Q986" s="41"/>
      <c r="R986" s="7"/>
      <c r="S986" s="7"/>
    </row>
    <row r="987" spans="1:19" ht="12.75">
      <c r="A987" s="44"/>
      <c r="B987" s="19"/>
      <c r="D987" s="24"/>
      <c r="E987" s="6"/>
      <c r="F987" s="6"/>
      <c r="P987" s="6"/>
      <c r="Q987" s="41"/>
      <c r="R987" s="7"/>
      <c r="S987" s="7"/>
    </row>
    <row r="988" spans="1:19" ht="12.75">
      <c r="A988" s="44"/>
      <c r="B988" s="19"/>
      <c r="D988" s="24"/>
      <c r="E988" s="6"/>
      <c r="F988" s="6"/>
      <c r="P988" s="6"/>
      <c r="Q988" s="41"/>
      <c r="R988" s="7"/>
      <c r="S988" s="7"/>
    </row>
    <row r="989" spans="1:19" ht="12.75">
      <c r="A989" s="44"/>
      <c r="B989" s="19"/>
      <c r="D989" s="24"/>
      <c r="E989" s="6"/>
      <c r="F989" s="6"/>
      <c r="P989" s="6"/>
      <c r="Q989" s="41"/>
      <c r="R989" s="7"/>
      <c r="S989" s="7"/>
    </row>
    <row r="990" spans="1:19" ht="12.75">
      <c r="A990" s="44"/>
      <c r="B990" s="19"/>
      <c r="D990" s="24"/>
      <c r="E990" s="6"/>
      <c r="F990" s="6"/>
      <c r="P990" s="6"/>
      <c r="Q990" s="41"/>
      <c r="R990" s="7"/>
      <c r="S990" s="7"/>
    </row>
    <row r="991" spans="1:19" ht="12.75">
      <c r="A991" s="44"/>
      <c r="B991" s="19"/>
      <c r="D991" s="24"/>
      <c r="E991" s="6"/>
      <c r="F991" s="6"/>
      <c r="P991" s="6"/>
      <c r="Q991" s="41"/>
      <c r="R991" s="7"/>
      <c r="S991" s="7"/>
    </row>
    <row r="992" spans="1:19" ht="12.75">
      <c r="A992" s="44"/>
      <c r="B992" s="19"/>
      <c r="D992" s="24"/>
      <c r="E992" s="6"/>
      <c r="F992" s="6"/>
      <c r="P992" s="6"/>
      <c r="Q992" s="41"/>
      <c r="R992" s="7"/>
      <c r="S992" s="7"/>
    </row>
    <row r="993" spans="1:19" ht="12.75">
      <c r="A993" s="44"/>
      <c r="B993" s="19"/>
      <c r="D993" s="24"/>
      <c r="E993" s="6"/>
      <c r="F993" s="6"/>
      <c r="P993" s="6"/>
      <c r="Q993" s="41"/>
      <c r="R993" s="7"/>
      <c r="S993" s="7"/>
    </row>
    <row r="994" spans="1:19" ht="12.75">
      <c r="A994" s="44"/>
      <c r="B994" s="19"/>
      <c r="D994" s="24"/>
      <c r="E994" s="6"/>
      <c r="F994" s="6"/>
      <c r="P994" s="6"/>
      <c r="Q994" s="41"/>
      <c r="R994" s="7"/>
      <c r="S994" s="7"/>
    </row>
    <row r="995" spans="1:19" ht="12.75">
      <c r="A995" s="44"/>
      <c r="B995" s="19"/>
      <c r="D995" s="24"/>
      <c r="E995" s="6"/>
      <c r="F995" s="6"/>
      <c r="P995" s="6"/>
      <c r="Q995" s="41"/>
      <c r="R995" s="7"/>
      <c r="S995" s="7"/>
    </row>
    <row r="996" spans="1:19" ht="12.75">
      <c r="A996" s="44"/>
      <c r="B996" s="19"/>
      <c r="D996" s="24"/>
      <c r="E996" s="6"/>
      <c r="F996" s="6"/>
      <c r="P996" s="6"/>
      <c r="Q996" s="41"/>
      <c r="R996" s="7"/>
      <c r="S996" s="7"/>
    </row>
    <row r="997" spans="1:19" ht="12.75">
      <c r="A997" s="44"/>
      <c r="B997" s="19"/>
      <c r="D997" s="24"/>
      <c r="E997" s="6"/>
      <c r="F997" s="6"/>
      <c r="P997" s="6"/>
      <c r="Q997" s="41"/>
      <c r="R997" s="7"/>
      <c r="S997" s="7"/>
    </row>
    <row r="998" spans="1:19" ht="12.75">
      <c r="A998" s="44"/>
      <c r="B998" s="19"/>
      <c r="D998" s="24"/>
      <c r="E998" s="6"/>
      <c r="F998" s="6"/>
      <c r="P998" s="6"/>
      <c r="Q998" s="41"/>
      <c r="R998" s="7"/>
      <c r="S998" s="7"/>
    </row>
    <row r="999" spans="1:19" ht="12.75">
      <c r="A999" s="44"/>
      <c r="B999" s="19"/>
      <c r="D999" s="24"/>
      <c r="E999" s="6"/>
      <c r="F999" s="6"/>
      <c r="P999" s="6"/>
      <c r="Q999" s="41"/>
      <c r="R999" s="7"/>
      <c r="S999" s="7"/>
    </row>
    <row r="1000" spans="1:19" ht="12.75">
      <c r="A1000" s="44"/>
      <c r="B1000" s="19"/>
      <c r="D1000" s="24"/>
      <c r="E1000" s="6"/>
      <c r="F1000" s="6"/>
      <c r="P1000" s="6"/>
      <c r="Q1000" s="41"/>
      <c r="R1000" s="7"/>
      <c r="S1000" s="7"/>
    </row>
    <row r="1001" spans="1:19" ht="12.75">
      <c r="A1001" s="44"/>
      <c r="B1001" s="19"/>
      <c r="D1001" s="24"/>
      <c r="E1001" s="6"/>
      <c r="F1001" s="6"/>
      <c r="P1001" s="6"/>
      <c r="Q1001" s="41"/>
      <c r="R1001" s="7"/>
      <c r="S1001" s="7"/>
    </row>
    <row r="1002" spans="1:19" ht="12.75">
      <c r="A1002" s="44"/>
      <c r="B1002" s="19"/>
      <c r="D1002" s="24"/>
      <c r="E1002" s="6"/>
      <c r="F1002" s="6"/>
      <c r="P1002" s="6"/>
      <c r="Q1002" s="41"/>
      <c r="R1002" s="7"/>
      <c r="S1002" s="7"/>
    </row>
    <row r="1003" spans="1:19" ht="12.75">
      <c r="A1003" s="44"/>
      <c r="B1003" s="19"/>
      <c r="D1003" s="24"/>
      <c r="E1003" s="6"/>
      <c r="F1003" s="6"/>
      <c r="P1003" s="6"/>
      <c r="Q1003" s="41"/>
      <c r="R1003" s="7"/>
      <c r="S1003" s="7"/>
    </row>
    <row r="1004" spans="1:19" ht="12.75">
      <c r="A1004" s="44"/>
      <c r="B1004" s="19"/>
      <c r="D1004" s="24"/>
      <c r="E1004" s="6"/>
      <c r="F1004" s="6"/>
      <c r="P1004" s="6"/>
      <c r="Q1004" s="41"/>
      <c r="R1004" s="7"/>
      <c r="S1004" s="7"/>
    </row>
    <row r="1005" spans="1:19" ht="12.75">
      <c r="A1005" s="44"/>
      <c r="B1005" s="19"/>
      <c r="D1005" s="24"/>
      <c r="E1005" s="6"/>
      <c r="F1005" s="6"/>
      <c r="P1005" s="6"/>
      <c r="Q1005" s="41"/>
      <c r="R1005" s="7"/>
      <c r="S1005" s="7"/>
    </row>
    <row r="1006" spans="1:19" ht="12.75">
      <c r="A1006" s="44"/>
      <c r="B1006" s="19"/>
      <c r="D1006" s="24"/>
      <c r="E1006" s="6"/>
      <c r="F1006" s="6"/>
      <c r="P1006" s="6"/>
      <c r="Q1006" s="41"/>
      <c r="R1006" s="7"/>
      <c r="S1006" s="7"/>
    </row>
    <row r="1007" spans="1:19" ht="12.75">
      <c r="A1007" s="44"/>
      <c r="B1007" s="19"/>
      <c r="D1007" s="24"/>
      <c r="E1007" s="6"/>
      <c r="F1007" s="6"/>
      <c r="P1007" s="6"/>
      <c r="Q1007" s="41"/>
      <c r="R1007" s="7"/>
      <c r="S1007" s="7"/>
    </row>
    <row r="1008" spans="1:19" ht="12.75">
      <c r="A1008" s="44"/>
      <c r="B1008" s="19"/>
      <c r="D1008" s="24"/>
      <c r="E1008" s="6"/>
      <c r="F1008" s="6"/>
      <c r="P1008" s="6"/>
      <c r="Q1008" s="41"/>
      <c r="R1008" s="7"/>
      <c r="S1008" s="7"/>
    </row>
    <row r="1009" spans="1:19" ht="12.75">
      <c r="A1009" s="44"/>
      <c r="B1009" s="19"/>
      <c r="D1009" s="24"/>
      <c r="E1009" s="6"/>
      <c r="F1009" s="6"/>
      <c r="P1009" s="6"/>
      <c r="Q1009" s="41"/>
      <c r="R1009" s="7"/>
      <c r="S1009" s="7"/>
    </row>
    <row r="1010" spans="1:19" ht="12.75">
      <c r="A1010" s="44"/>
      <c r="B1010" s="19"/>
      <c r="D1010" s="24"/>
      <c r="E1010" s="6"/>
      <c r="F1010" s="6"/>
      <c r="P1010" s="6"/>
      <c r="Q1010" s="41"/>
      <c r="R1010" s="7"/>
      <c r="S1010" s="7"/>
    </row>
    <row r="1011" spans="1:19" ht="12.75">
      <c r="A1011" s="44"/>
      <c r="B1011" s="19"/>
      <c r="D1011" s="24"/>
      <c r="E1011" s="6"/>
      <c r="F1011" s="6"/>
      <c r="P1011" s="6"/>
      <c r="Q1011" s="41"/>
      <c r="R1011" s="7"/>
      <c r="S1011" s="7"/>
    </row>
    <row r="1012" spans="1:19" ht="12.75">
      <c r="A1012" s="44"/>
      <c r="B1012" s="19"/>
      <c r="D1012" s="24"/>
      <c r="E1012" s="6"/>
      <c r="F1012" s="6"/>
      <c r="P1012" s="6"/>
      <c r="Q1012" s="41"/>
      <c r="R1012" s="7"/>
      <c r="S1012" s="7"/>
    </row>
    <row r="1013" spans="1:19" ht="12.75">
      <c r="A1013" s="44"/>
      <c r="B1013" s="19"/>
      <c r="D1013" s="24"/>
      <c r="E1013" s="6"/>
      <c r="F1013" s="6"/>
      <c r="P1013" s="6"/>
      <c r="Q1013" s="41"/>
      <c r="R1013" s="7"/>
      <c r="S1013" s="7"/>
    </row>
    <row r="1014" spans="1:19" ht="12.75">
      <c r="A1014" s="44"/>
      <c r="B1014" s="19"/>
      <c r="D1014" s="24"/>
      <c r="E1014" s="6"/>
      <c r="F1014" s="6"/>
      <c r="P1014" s="6"/>
      <c r="Q1014" s="41"/>
      <c r="R1014" s="7"/>
      <c r="S1014" s="7"/>
    </row>
    <row r="1015" spans="1:19" ht="12.75">
      <c r="A1015" s="44"/>
      <c r="B1015" s="19"/>
      <c r="D1015" s="24"/>
      <c r="E1015" s="6"/>
      <c r="F1015" s="6"/>
      <c r="P1015" s="6"/>
      <c r="Q1015" s="41"/>
      <c r="R1015" s="7"/>
      <c r="S1015" s="7"/>
    </row>
    <row r="1016" spans="1:19" ht="12.75">
      <c r="A1016" s="44"/>
      <c r="B1016" s="19"/>
      <c r="D1016" s="24"/>
      <c r="E1016" s="6"/>
      <c r="F1016" s="6"/>
      <c r="P1016" s="6"/>
      <c r="Q1016" s="41"/>
      <c r="R1016" s="7"/>
      <c r="S1016" s="7"/>
    </row>
    <row r="1017" spans="1:19" ht="12.75">
      <c r="A1017" s="44"/>
      <c r="B1017" s="19"/>
      <c r="D1017" s="24"/>
      <c r="E1017" s="6"/>
      <c r="F1017" s="6"/>
      <c r="P1017" s="6"/>
      <c r="Q1017" s="41"/>
      <c r="R1017" s="7"/>
      <c r="S1017" s="7"/>
    </row>
    <row r="1018" spans="1:19" ht="12.75">
      <c r="A1018" s="44"/>
      <c r="B1018" s="19"/>
      <c r="D1018" s="24"/>
      <c r="E1018" s="6"/>
      <c r="F1018" s="6"/>
      <c r="P1018" s="6"/>
      <c r="Q1018" s="41"/>
      <c r="R1018" s="7"/>
      <c r="S1018" s="7"/>
    </row>
    <row r="1019" spans="1:19" ht="12.75">
      <c r="A1019" s="44"/>
      <c r="B1019" s="19"/>
      <c r="D1019" s="24"/>
      <c r="E1019" s="6"/>
      <c r="F1019" s="6"/>
      <c r="P1019" s="6"/>
      <c r="Q1019" s="41"/>
      <c r="R1019" s="7"/>
      <c r="S1019" s="7"/>
    </row>
    <row r="1020" spans="1:19" ht="12.75">
      <c r="A1020" s="44"/>
      <c r="B1020" s="19"/>
      <c r="D1020" s="24"/>
      <c r="E1020" s="6"/>
      <c r="F1020" s="6"/>
      <c r="P1020" s="6"/>
      <c r="Q1020" s="41"/>
      <c r="R1020" s="7"/>
      <c r="S1020" s="7"/>
    </row>
    <row r="1021" spans="1:19" ht="12.75">
      <c r="A1021" s="44"/>
      <c r="B1021" s="19"/>
      <c r="D1021" s="24"/>
      <c r="E1021" s="6"/>
      <c r="F1021" s="6"/>
      <c r="P1021" s="6"/>
      <c r="Q1021" s="41"/>
      <c r="R1021" s="7"/>
      <c r="S1021" s="7"/>
    </row>
    <row r="1022" spans="1:19" ht="12.75">
      <c r="A1022" s="44"/>
      <c r="B1022" s="19"/>
      <c r="D1022" s="24"/>
      <c r="E1022" s="6"/>
      <c r="F1022" s="6"/>
      <c r="P1022" s="6"/>
      <c r="Q1022" s="41"/>
      <c r="R1022" s="7"/>
      <c r="S1022" s="7"/>
    </row>
    <row r="1023" spans="1:19" ht="12.75">
      <c r="A1023" s="44"/>
      <c r="B1023" s="19"/>
      <c r="D1023" s="24"/>
      <c r="E1023" s="6"/>
      <c r="F1023" s="6"/>
      <c r="P1023" s="6"/>
      <c r="Q1023" s="41"/>
      <c r="R1023" s="7"/>
      <c r="S1023" s="7"/>
    </row>
    <row r="1024" spans="1:19" ht="12.75">
      <c r="A1024" s="44"/>
      <c r="B1024" s="19"/>
      <c r="D1024" s="24"/>
      <c r="E1024" s="6"/>
      <c r="F1024" s="6"/>
      <c r="P1024" s="6"/>
      <c r="Q1024" s="41"/>
      <c r="R1024" s="7"/>
      <c r="S1024" s="7"/>
    </row>
    <row r="1025" spans="1:19" ht="12.75">
      <c r="A1025" s="44"/>
      <c r="B1025" s="19"/>
      <c r="D1025" s="24"/>
      <c r="E1025" s="6"/>
      <c r="F1025" s="6"/>
      <c r="P1025" s="6"/>
      <c r="Q1025" s="41"/>
      <c r="R1025" s="7"/>
      <c r="S1025" s="7"/>
    </row>
    <row r="1026" spans="1:19" ht="12.75">
      <c r="A1026" s="44"/>
      <c r="B1026" s="19"/>
      <c r="D1026" s="24"/>
      <c r="E1026" s="6"/>
      <c r="F1026" s="6"/>
      <c r="P1026" s="6"/>
      <c r="Q1026" s="41"/>
      <c r="R1026" s="7"/>
      <c r="S1026" s="7"/>
    </row>
    <row r="1027" spans="1:19" ht="12.75">
      <c r="A1027" s="44"/>
      <c r="B1027" s="19"/>
      <c r="D1027" s="24"/>
      <c r="E1027" s="6"/>
      <c r="F1027" s="6"/>
      <c r="P1027" s="6"/>
      <c r="Q1027" s="41"/>
      <c r="R1027" s="7"/>
      <c r="S1027" s="7"/>
    </row>
    <row r="1028" spans="1:19" ht="12.75">
      <c r="A1028" s="44"/>
      <c r="B1028" s="19"/>
      <c r="D1028" s="24"/>
      <c r="E1028" s="6"/>
      <c r="F1028" s="6"/>
      <c r="P1028" s="6"/>
      <c r="Q1028" s="41"/>
      <c r="R1028" s="7"/>
      <c r="S1028" s="7"/>
    </row>
    <row r="1029" spans="1:19" ht="12.75">
      <c r="A1029" s="44"/>
      <c r="B1029" s="19"/>
      <c r="D1029" s="24"/>
      <c r="E1029" s="6"/>
      <c r="F1029" s="6"/>
      <c r="P1029" s="6"/>
      <c r="Q1029" s="41"/>
      <c r="R1029" s="7"/>
      <c r="S1029" s="7"/>
    </row>
    <row r="1030" spans="1:19" ht="12.75">
      <c r="A1030" s="44"/>
      <c r="B1030" s="19"/>
      <c r="D1030" s="24"/>
      <c r="E1030" s="6"/>
      <c r="F1030" s="6"/>
      <c r="P1030" s="6"/>
      <c r="Q1030" s="41"/>
      <c r="R1030" s="7"/>
      <c r="S1030" s="7"/>
    </row>
    <row r="1031" spans="1:19" ht="12.75">
      <c r="A1031" s="44"/>
      <c r="B1031" s="19"/>
      <c r="D1031" s="24"/>
      <c r="E1031" s="6"/>
      <c r="F1031" s="6"/>
      <c r="P1031" s="6"/>
      <c r="Q1031" s="41"/>
      <c r="R1031" s="7"/>
      <c r="S1031" s="7"/>
    </row>
    <row r="1032" spans="1:19" ht="12.75">
      <c r="A1032" s="44"/>
      <c r="B1032" s="19"/>
      <c r="D1032" s="24"/>
      <c r="E1032" s="6"/>
      <c r="F1032" s="6"/>
      <c r="P1032" s="6"/>
      <c r="Q1032" s="41"/>
      <c r="R1032" s="7"/>
      <c r="S1032" s="7"/>
    </row>
    <row r="1033" spans="1:19" ht="12.75">
      <c r="A1033" s="44"/>
      <c r="B1033" s="19"/>
      <c r="D1033" s="24"/>
      <c r="E1033" s="6"/>
      <c r="F1033" s="6"/>
      <c r="P1033" s="6"/>
      <c r="Q1033" s="41"/>
      <c r="R1033" s="7"/>
      <c r="S1033" s="7"/>
    </row>
    <row r="1034" spans="1:19" ht="12.75">
      <c r="A1034" s="44"/>
      <c r="B1034" s="19"/>
      <c r="D1034" s="24"/>
      <c r="E1034" s="6"/>
      <c r="F1034" s="6"/>
      <c r="P1034" s="6"/>
      <c r="Q1034" s="41"/>
      <c r="R1034" s="7"/>
      <c r="S1034" s="7"/>
    </row>
    <row r="1035" spans="1:19" ht="12.75">
      <c r="A1035" s="44"/>
      <c r="B1035" s="19"/>
      <c r="D1035" s="24"/>
      <c r="E1035" s="6"/>
      <c r="F1035" s="6"/>
      <c r="P1035" s="6"/>
      <c r="Q1035" s="41"/>
      <c r="R1035" s="7"/>
      <c r="S1035" s="7"/>
    </row>
    <row r="1036" spans="1:19" ht="12.75">
      <c r="A1036" s="44"/>
      <c r="B1036" s="19"/>
      <c r="D1036" s="24"/>
      <c r="E1036" s="6"/>
      <c r="F1036" s="6"/>
      <c r="P1036" s="6"/>
      <c r="Q1036" s="41"/>
      <c r="R1036" s="7"/>
      <c r="S1036" s="7"/>
    </row>
    <row r="1037" spans="1:19" ht="12.75">
      <c r="A1037" s="44"/>
      <c r="B1037" s="19"/>
      <c r="D1037" s="24"/>
      <c r="E1037" s="6"/>
      <c r="F1037" s="6"/>
      <c r="P1037" s="6"/>
      <c r="Q1037" s="41"/>
      <c r="R1037" s="7"/>
      <c r="S1037" s="7"/>
    </row>
    <row r="1038" spans="1:19" ht="12.75">
      <c r="A1038" s="44"/>
      <c r="B1038" s="19"/>
      <c r="D1038" s="24"/>
      <c r="E1038" s="6"/>
      <c r="F1038" s="6"/>
      <c r="P1038" s="6"/>
      <c r="Q1038" s="41"/>
      <c r="R1038" s="7"/>
      <c r="S1038" s="7"/>
    </row>
    <row r="1039" spans="1:19" ht="12.75">
      <c r="A1039" s="44"/>
      <c r="B1039" s="19"/>
      <c r="D1039" s="24"/>
      <c r="E1039" s="6"/>
      <c r="F1039" s="6"/>
      <c r="P1039" s="6"/>
      <c r="Q1039" s="41"/>
      <c r="R1039" s="7"/>
      <c r="S1039" s="7"/>
    </row>
    <row r="1040" spans="1:19" ht="12.75">
      <c r="A1040" s="44"/>
      <c r="B1040" s="19"/>
      <c r="D1040" s="24"/>
      <c r="E1040" s="6"/>
      <c r="F1040" s="6"/>
      <c r="P1040" s="6"/>
      <c r="Q1040" s="41"/>
      <c r="R1040" s="7"/>
      <c r="S1040" s="7"/>
    </row>
    <row r="1041" spans="1:19" ht="12.75">
      <c r="A1041" s="44"/>
      <c r="B1041" s="19"/>
      <c r="D1041" s="24"/>
      <c r="E1041" s="6"/>
      <c r="F1041" s="6"/>
      <c r="P1041" s="6"/>
      <c r="Q1041" s="41"/>
      <c r="R1041" s="7"/>
      <c r="S1041" s="7"/>
    </row>
    <row r="1042" spans="1:19" ht="12.75">
      <c r="A1042" s="44"/>
      <c r="B1042" s="19"/>
      <c r="D1042" s="24"/>
      <c r="E1042" s="6"/>
      <c r="F1042" s="6"/>
      <c r="P1042" s="6"/>
      <c r="Q1042" s="41"/>
      <c r="R1042" s="7"/>
      <c r="S1042" s="7"/>
    </row>
    <row r="1043" spans="1:19" ht="12.75">
      <c r="A1043" s="44"/>
      <c r="B1043" s="19"/>
      <c r="D1043" s="24"/>
      <c r="E1043" s="6"/>
      <c r="F1043" s="6"/>
      <c r="P1043" s="6"/>
      <c r="Q1043" s="41"/>
      <c r="R1043" s="7"/>
      <c r="S1043" s="7"/>
    </row>
    <row r="1044" spans="1:19" ht="12.75">
      <c r="A1044" s="44"/>
      <c r="B1044" s="19"/>
      <c r="D1044" s="24"/>
      <c r="E1044" s="6"/>
      <c r="F1044" s="6"/>
      <c r="P1044" s="6"/>
      <c r="Q1044" s="41"/>
      <c r="R1044" s="7"/>
      <c r="S1044" s="7"/>
    </row>
    <row r="1045" spans="1:19" ht="12.75">
      <c r="A1045" s="44"/>
      <c r="B1045" s="19"/>
      <c r="D1045" s="24"/>
      <c r="E1045" s="6"/>
      <c r="F1045" s="6"/>
      <c r="P1045" s="6"/>
      <c r="Q1045" s="41"/>
      <c r="R1045" s="7"/>
      <c r="S1045" s="7"/>
    </row>
    <row r="1046" spans="1:19" ht="12.75">
      <c r="A1046" s="44"/>
      <c r="B1046" s="19"/>
      <c r="D1046" s="24"/>
      <c r="E1046" s="6"/>
      <c r="F1046" s="6"/>
      <c r="P1046" s="6"/>
      <c r="Q1046" s="41"/>
      <c r="R1046" s="7"/>
      <c r="S1046" s="7"/>
    </row>
    <row r="1047" spans="1:19" ht="12.75">
      <c r="A1047" s="44"/>
      <c r="B1047" s="19"/>
      <c r="D1047" s="24"/>
      <c r="E1047" s="6"/>
      <c r="F1047" s="6"/>
      <c r="P1047" s="6"/>
      <c r="Q1047" s="41"/>
      <c r="R1047" s="7"/>
      <c r="S1047" s="7"/>
    </row>
    <row r="1048" spans="1:19" ht="12.75">
      <c r="A1048" s="44"/>
      <c r="B1048" s="19"/>
      <c r="D1048" s="24"/>
      <c r="E1048" s="6"/>
      <c r="F1048" s="6"/>
      <c r="P1048" s="6"/>
      <c r="Q1048" s="41"/>
      <c r="R1048" s="7"/>
      <c r="S1048" s="7"/>
    </row>
    <row r="1049" spans="1:19" ht="12.75">
      <c r="A1049" s="44"/>
      <c r="B1049" s="19"/>
      <c r="D1049" s="24"/>
      <c r="E1049" s="6"/>
      <c r="F1049" s="6"/>
      <c r="P1049" s="6"/>
      <c r="Q1049" s="41"/>
      <c r="R1049" s="7"/>
      <c r="S1049" s="7"/>
    </row>
    <row r="1050" spans="1:19" ht="12.75">
      <c r="A1050" s="44"/>
      <c r="B1050" s="19"/>
      <c r="D1050" s="24"/>
      <c r="E1050" s="6"/>
      <c r="F1050" s="6"/>
      <c r="P1050" s="6"/>
      <c r="Q1050" s="41"/>
      <c r="R1050" s="7"/>
      <c r="S1050" s="7"/>
    </row>
    <row r="1051" spans="1:19" ht="12.75">
      <c r="A1051" s="44"/>
      <c r="B1051" s="19"/>
      <c r="D1051" s="24"/>
      <c r="E1051" s="6"/>
      <c r="F1051" s="6"/>
      <c r="P1051" s="6"/>
      <c r="Q1051" s="41"/>
      <c r="R1051" s="7"/>
      <c r="S1051" s="7"/>
    </row>
    <row r="1052" spans="1:19" ht="12.75">
      <c r="A1052" s="44"/>
      <c r="B1052" s="19"/>
      <c r="D1052" s="24"/>
      <c r="E1052" s="6"/>
      <c r="F1052" s="6"/>
      <c r="P1052" s="6"/>
      <c r="Q1052" s="41"/>
      <c r="R1052" s="7"/>
      <c r="S1052" s="7"/>
    </row>
    <row r="1053" spans="1:19" ht="12.75">
      <c r="A1053" s="44"/>
      <c r="B1053" s="19"/>
      <c r="D1053" s="24"/>
      <c r="E1053" s="6"/>
      <c r="F1053" s="6"/>
      <c r="P1053" s="6"/>
      <c r="Q1053" s="41"/>
      <c r="R1053" s="7"/>
      <c r="S1053" s="7"/>
    </row>
    <row r="1054" spans="1:19" ht="12.75">
      <c r="A1054" s="44"/>
      <c r="B1054" s="19"/>
      <c r="D1054" s="24"/>
      <c r="E1054" s="6"/>
      <c r="F1054" s="6"/>
      <c r="P1054" s="6"/>
      <c r="Q1054" s="41"/>
      <c r="R1054" s="7"/>
      <c r="S1054" s="7"/>
    </row>
    <row r="1055" spans="1:19" ht="12.75">
      <c r="A1055" s="44"/>
      <c r="B1055" s="19"/>
      <c r="D1055" s="24"/>
      <c r="E1055" s="6"/>
      <c r="F1055" s="6"/>
      <c r="P1055" s="6"/>
      <c r="Q1055" s="41"/>
      <c r="R1055" s="7"/>
      <c r="S1055" s="7"/>
    </row>
    <row r="1056" spans="1:19" ht="12.75">
      <c r="A1056" s="44"/>
      <c r="B1056" s="19"/>
      <c r="D1056" s="24"/>
      <c r="E1056" s="6"/>
      <c r="F1056" s="6"/>
      <c r="P1056" s="6"/>
      <c r="Q1056" s="41"/>
      <c r="R1056" s="7"/>
      <c r="S1056" s="7"/>
    </row>
    <row r="1057" spans="1:19" ht="12.75">
      <c r="A1057" s="44"/>
      <c r="B1057" s="19"/>
      <c r="D1057" s="24"/>
      <c r="E1057" s="6"/>
      <c r="F1057" s="6"/>
      <c r="P1057" s="6"/>
      <c r="Q1057" s="41"/>
      <c r="R1057" s="7"/>
      <c r="S1057" s="7"/>
    </row>
    <row r="1058" spans="1:19" ht="12.75">
      <c r="A1058" s="44"/>
      <c r="B1058" s="19"/>
      <c r="D1058" s="24"/>
      <c r="E1058" s="6"/>
      <c r="F1058" s="6"/>
      <c r="P1058" s="6"/>
      <c r="Q1058" s="41"/>
      <c r="R1058" s="7"/>
      <c r="S1058" s="7"/>
    </row>
    <row r="1059" spans="1:19" ht="12.75">
      <c r="A1059" s="44"/>
      <c r="B1059" s="19"/>
      <c r="D1059" s="24"/>
      <c r="E1059" s="6"/>
      <c r="F1059" s="6"/>
      <c r="P1059" s="6"/>
      <c r="Q1059" s="41"/>
      <c r="R1059" s="7"/>
      <c r="S1059" s="7"/>
    </row>
    <row r="1060" spans="1:19" ht="12.75">
      <c r="A1060" s="44"/>
      <c r="B1060" s="19"/>
      <c r="D1060" s="24"/>
      <c r="E1060" s="6"/>
      <c r="F1060" s="6"/>
      <c r="P1060" s="6"/>
      <c r="Q1060" s="41"/>
      <c r="R1060" s="7"/>
      <c r="S1060" s="7"/>
    </row>
    <row r="1061" spans="1:19" ht="12.75">
      <c r="A1061" s="44"/>
      <c r="B1061" s="19"/>
      <c r="D1061" s="24"/>
      <c r="E1061" s="6"/>
      <c r="F1061" s="6"/>
      <c r="P1061" s="6"/>
      <c r="Q1061" s="41"/>
      <c r="R1061" s="7"/>
      <c r="S1061" s="7"/>
    </row>
    <row r="1062" spans="1:19" ht="12.75">
      <c r="A1062" s="44"/>
      <c r="B1062" s="19"/>
      <c r="D1062" s="24"/>
      <c r="E1062" s="6"/>
      <c r="F1062" s="6"/>
      <c r="P1062" s="6"/>
      <c r="Q1062" s="41"/>
      <c r="R1062" s="7"/>
      <c r="S1062" s="7"/>
    </row>
    <row r="1063" spans="1:19" ht="12.75">
      <c r="A1063" s="44"/>
      <c r="B1063" s="19"/>
      <c r="D1063" s="24"/>
      <c r="E1063" s="6"/>
      <c r="F1063" s="6"/>
      <c r="P1063" s="6"/>
      <c r="Q1063" s="41"/>
      <c r="R1063" s="7"/>
      <c r="S1063" s="7"/>
    </row>
    <row r="1064" spans="1:19" ht="12.75">
      <c r="A1064" s="44"/>
      <c r="B1064" s="19"/>
      <c r="D1064" s="24"/>
      <c r="E1064" s="6"/>
      <c r="F1064" s="6"/>
      <c r="P1064" s="6"/>
      <c r="Q1064" s="41"/>
      <c r="R1064" s="7"/>
      <c r="S1064" s="7"/>
    </row>
    <row r="1065" spans="1:19" ht="12.75">
      <c r="A1065" s="44"/>
      <c r="B1065" s="19"/>
      <c r="D1065" s="24"/>
      <c r="E1065" s="6"/>
      <c r="F1065" s="6"/>
      <c r="P1065" s="6"/>
      <c r="Q1065" s="41"/>
      <c r="R1065" s="7"/>
      <c r="S1065" s="7"/>
    </row>
    <row r="1066" spans="1:19" ht="12.75">
      <c r="A1066" s="44"/>
      <c r="B1066" s="19"/>
      <c r="D1066" s="24"/>
      <c r="E1066" s="6"/>
      <c r="F1066" s="6"/>
      <c r="P1066" s="6"/>
      <c r="Q1066" s="41"/>
      <c r="R1066" s="7"/>
      <c r="S1066" s="7"/>
    </row>
    <row r="1067" spans="1:19" ht="12.75">
      <c r="A1067" s="44"/>
      <c r="B1067" s="19"/>
      <c r="D1067" s="24"/>
      <c r="E1067" s="6"/>
      <c r="F1067" s="6"/>
      <c r="P1067" s="6"/>
      <c r="Q1067" s="41"/>
      <c r="R1067" s="7"/>
      <c r="S1067" s="7"/>
    </row>
    <row r="1068" spans="1:19" ht="12.75">
      <c r="A1068" s="44"/>
      <c r="B1068" s="19"/>
      <c r="D1068" s="24"/>
      <c r="E1068" s="6"/>
      <c r="F1068" s="6"/>
      <c r="P1068" s="6"/>
      <c r="Q1068" s="41"/>
      <c r="R1068" s="7"/>
      <c r="S1068" s="7"/>
    </row>
    <row r="1069" spans="1:19" ht="12.75">
      <c r="A1069" s="44"/>
      <c r="B1069" s="19"/>
      <c r="D1069" s="24"/>
      <c r="E1069" s="6"/>
      <c r="F1069" s="6"/>
      <c r="P1069" s="6"/>
      <c r="Q1069" s="41"/>
      <c r="R1069" s="7"/>
      <c r="S1069" s="7"/>
    </row>
    <row r="1070" spans="1:19" ht="12.75">
      <c r="A1070" s="44"/>
      <c r="B1070" s="19"/>
      <c r="D1070" s="24"/>
      <c r="E1070" s="6"/>
      <c r="F1070" s="6"/>
      <c r="P1070" s="6"/>
      <c r="Q1070" s="41"/>
      <c r="R1070" s="7"/>
      <c r="S1070" s="7"/>
    </row>
    <row r="1071" spans="1:19" ht="12.75">
      <c r="A1071" s="44"/>
      <c r="B1071" s="19"/>
      <c r="D1071" s="24"/>
      <c r="E1071" s="6"/>
      <c r="F1071" s="6"/>
      <c r="P1071" s="6"/>
      <c r="Q1071" s="41"/>
      <c r="R1071" s="7"/>
      <c r="S1071" s="7"/>
    </row>
    <row r="1072" spans="1:19" ht="12.75">
      <c r="A1072" s="44"/>
      <c r="B1072" s="19"/>
      <c r="D1072" s="24"/>
      <c r="E1072" s="6"/>
      <c r="F1072" s="6"/>
      <c r="P1072" s="6"/>
      <c r="Q1072" s="41"/>
      <c r="R1072" s="7"/>
      <c r="S1072" s="7"/>
    </row>
    <row r="1073" spans="1:19" ht="12.75">
      <c r="A1073" s="44"/>
      <c r="B1073" s="19"/>
      <c r="D1073" s="24"/>
      <c r="E1073" s="6"/>
      <c r="F1073" s="6"/>
      <c r="P1073" s="6"/>
      <c r="Q1073" s="41"/>
      <c r="R1073" s="7"/>
      <c r="S1073" s="7"/>
    </row>
    <row r="1074" spans="1:19" ht="12.75">
      <c r="A1074" s="44"/>
      <c r="B1074" s="19"/>
      <c r="D1074" s="24"/>
      <c r="E1074" s="6"/>
      <c r="F1074" s="6"/>
      <c r="P1074" s="6"/>
      <c r="Q1074" s="41"/>
      <c r="R1074" s="7"/>
      <c r="S1074" s="7"/>
    </row>
    <row r="1075" spans="1:19" ht="12.75">
      <c r="A1075" s="44"/>
      <c r="B1075" s="19"/>
      <c r="D1075" s="24"/>
      <c r="E1075" s="6"/>
      <c r="F1075" s="6"/>
      <c r="P1075" s="6"/>
      <c r="Q1075" s="41"/>
      <c r="R1075" s="7"/>
      <c r="S1075" s="7"/>
    </row>
    <row r="1076" spans="1:19" ht="12.75">
      <c r="A1076" s="44"/>
      <c r="B1076" s="19"/>
      <c r="D1076" s="24"/>
      <c r="E1076" s="6"/>
      <c r="F1076" s="6"/>
      <c r="P1076" s="6"/>
      <c r="Q1076" s="41"/>
      <c r="R1076" s="7"/>
      <c r="S1076" s="7"/>
    </row>
    <row r="1077" spans="1:19" ht="12.75">
      <c r="A1077" s="44"/>
      <c r="B1077" s="19"/>
      <c r="D1077" s="24"/>
      <c r="E1077" s="6"/>
      <c r="F1077" s="6"/>
      <c r="P1077" s="6"/>
      <c r="Q1077" s="41"/>
      <c r="R1077" s="7"/>
      <c r="S1077" s="7"/>
    </row>
    <row r="1078" spans="1:19" ht="12.75">
      <c r="A1078" s="44"/>
      <c r="B1078" s="19"/>
      <c r="D1078" s="24"/>
      <c r="E1078" s="6"/>
      <c r="F1078" s="6"/>
      <c r="P1078" s="6"/>
      <c r="Q1078" s="41"/>
      <c r="R1078" s="7"/>
      <c r="S1078" s="7"/>
    </row>
    <row r="1079" spans="1:19" ht="12.75">
      <c r="A1079" s="44"/>
      <c r="B1079" s="19"/>
      <c r="D1079" s="24"/>
      <c r="E1079" s="6"/>
      <c r="F1079" s="6"/>
      <c r="P1079" s="6"/>
      <c r="Q1079" s="41"/>
      <c r="R1079" s="7"/>
      <c r="S1079" s="7"/>
    </row>
    <row r="1080" spans="1:19" ht="12.75">
      <c r="A1080" s="44"/>
      <c r="B1080" s="19"/>
      <c r="D1080" s="24"/>
      <c r="E1080" s="6"/>
      <c r="F1080" s="6"/>
      <c r="P1080" s="6"/>
      <c r="Q1080" s="41"/>
      <c r="R1080" s="7"/>
      <c r="S1080" s="7"/>
    </row>
    <row r="1081" spans="1:19" ht="12.75">
      <c r="A1081" s="44"/>
      <c r="B1081" s="19"/>
      <c r="D1081" s="24"/>
      <c r="E1081" s="6"/>
      <c r="F1081" s="6"/>
      <c r="P1081" s="6"/>
      <c r="Q1081" s="41"/>
      <c r="R1081" s="7"/>
      <c r="S1081" s="7"/>
    </row>
    <row r="1082" spans="1:19" ht="12.75">
      <c r="A1082" s="44"/>
      <c r="B1082" s="19"/>
      <c r="D1082" s="24"/>
      <c r="E1082" s="6"/>
      <c r="F1082" s="6"/>
      <c r="P1082" s="6"/>
      <c r="Q1082" s="41"/>
      <c r="R1082" s="7"/>
      <c r="S1082" s="7"/>
    </row>
    <row r="1083" spans="1:19" ht="12.75">
      <c r="A1083" s="44"/>
      <c r="B1083" s="19"/>
      <c r="D1083" s="24"/>
      <c r="E1083" s="6"/>
      <c r="F1083" s="6"/>
      <c r="P1083" s="6"/>
      <c r="Q1083" s="41"/>
      <c r="R1083" s="7"/>
      <c r="S1083" s="7"/>
    </row>
    <row r="1084" spans="1:19" ht="12.75">
      <c r="A1084" s="44"/>
      <c r="B1084" s="19"/>
      <c r="D1084" s="24"/>
      <c r="E1084" s="6"/>
      <c r="F1084" s="6"/>
      <c r="P1084" s="6"/>
      <c r="Q1084" s="41"/>
      <c r="R1084" s="7"/>
      <c r="S1084" s="7"/>
    </row>
    <row r="1085" spans="1:19" ht="12.75">
      <c r="A1085" s="44"/>
      <c r="B1085" s="19"/>
      <c r="D1085" s="24"/>
      <c r="E1085" s="6"/>
      <c r="F1085" s="6"/>
      <c r="P1085" s="6"/>
      <c r="Q1085" s="41"/>
      <c r="R1085" s="7"/>
      <c r="S1085" s="7"/>
    </row>
    <row r="1086" spans="1:19" ht="12.75">
      <c r="A1086" s="44"/>
      <c r="B1086" s="19"/>
      <c r="D1086" s="24"/>
      <c r="E1086" s="6"/>
      <c r="F1086" s="6"/>
      <c r="P1086" s="6"/>
      <c r="Q1086" s="41"/>
      <c r="R1086" s="7"/>
      <c r="S1086" s="7"/>
    </row>
    <row r="1087" spans="1:19" ht="12.75">
      <c r="A1087" s="44"/>
      <c r="B1087" s="19"/>
      <c r="D1087" s="24"/>
      <c r="E1087" s="6"/>
      <c r="F1087" s="6"/>
      <c r="P1087" s="6"/>
      <c r="Q1087" s="41"/>
      <c r="R1087" s="7"/>
      <c r="S1087" s="7"/>
    </row>
    <row r="1088" spans="1:19" ht="12.75">
      <c r="A1088" s="44"/>
      <c r="B1088" s="19"/>
      <c r="D1088" s="24"/>
      <c r="E1088" s="6"/>
      <c r="F1088" s="6"/>
      <c r="P1088" s="6"/>
      <c r="Q1088" s="41"/>
      <c r="R1088" s="7"/>
      <c r="S1088" s="7"/>
    </row>
    <row r="1089" spans="1:19" ht="12.75">
      <c r="A1089" s="44"/>
      <c r="B1089" s="19"/>
      <c r="D1089" s="24"/>
      <c r="E1089" s="6"/>
      <c r="F1089" s="6"/>
      <c r="P1089" s="6"/>
      <c r="Q1089" s="41"/>
      <c r="R1089" s="7"/>
      <c r="S1089" s="7"/>
    </row>
    <row r="1090" spans="1:19" ht="12.75">
      <c r="A1090" s="44"/>
      <c r="B1090" s="19"/>
      <c r="D1090" s="24"/>
      <c r="E1090" s="6"/>
      <c r="F1090" s="6"/>
      <c r="P1090" s="6"/>
      <c r="Q1090" s="41"/>
      <c r="R1090" s="7"/>
      <c r="S1090" s="7"/>
    </row>
    <row r="1091" spans="1:19" ht="12.75">
      <c r="A1091" s="44"/>
      <c r="B1091" s="19"/>
      <c r="D1091" s="24"/>
      <c r="E1091" s="6"/>
      <c r="F1091" s="6"/>
      <c r="P1091" s="6"/>
      <c r="Q1091" s="41"/>
      <c r="R1091" s="7"/>
      <c r="S1091" s="7"/>
    </row>
    <row r="1092" spans="1:19" ht="12.75">
      <c r="A1092" s="44"/>
      <c r="B1092" s="19"/>
      <c r="D1092" s="24"/>
      <c r="E1092" s="6"/>
      <c r="F1092" s="6"/>
      <c r="P1092" s="6"/>
      <c r="Q1092" s="41"/>
      <c r="R1092" s="7"/>
      <c r="S1092" s="7"/>
    </row>
    <row r="1093" spans="1:19" ht="12.75">
      <c r="A1093" s="44"/>
      <c r="B1093" s="19"/>
      <c r="D1093" s="24"/>
      <c r="E1093" s="6"/>
      <c r="F1093" s="6"/>
      <c r="P1093" s="6"/>
      <c r="Q1093" s="41"/>
      <c r="R1093" s="7"/>
      <c r="S1093" s="7"/>
    </row>
    <row r="1094" spans="1:19" ht="12.75">
      <c r="A1094" s="44"/>
      <c r="B1094" s="19"/>
      <c r="D1094" s="24"/>
      <c r="E1094" s="6"/>
      <c r="F1094" s="6"/>
      <c r="P1094" s="6"/>
      <c r="Q1094" s="41"/>
      <c r="R1094" s="7"/>
      <c r="S1094" s="7"/>
    </row>
    <row r="1095" spans="1:19" ht="12.75">
      <c r="A1095" s="44"/>
      <c r="B1095" s="19"/>
      <c r="D1095" s="24"/>
      <c r="E1095" s="6"/>
      <c r="F1095" s="6"/>
      <c r="P1095" s="6"/>
      <c r="Q1095" s="41"/>
      <c r="R1095" s="7"/>
      <c r="S1095" s="7"/>
    </row>
    <row r="1096" spans="1:19" ht="12.75">
      <c r="A1096" s="44"/>
      <c r="B1096" s="19"/>
      <c r="D1096" s="24"/>
      <c r="E1096" s="6"/>
      <c r="F1096" s="6"/>
      <c r="P1096" s="6"/>
      <c r="Q1096" s="41"/>
      <c r="R1096" s="7"/>
      <c r="S1096" s="7"/>
    </row>
    <row r="1097" spans="1:19" ht="12.75">
      <c r="A1097" s="44"/>
      <c r="B1097" s="19"/>
      <c r="D1097" s="24"/>
      <c r="E1097" s="6"/>
      <c r="F1097" s="6"/>
      <c r="P1097" s="6"/>
      <c r="Q1097" s="41"/>
      <c r="R1097" s="7"/>
      <c r="S1097" s="7"/>
    </row>
    <row r="1098" spans="1:19" ht="12.75">
      <c r="A1098" s="44"/>
      <c r="B1098" s="19"/>
      <c r="D1098" s="24"/>
      <c r="E1098" s="6"/>
      <c r="F1098" s="6"/>
      <c r="P1098" s="6"/>
      <c r="Q1098" s="41"/>
      <c r="R1098" s="7"/>
      <c r="S1098" s="7"/>
    </row>
    <row r="1099" spans="1:19" ht="12.75">
      <c r="A1099" s="44"/>
      <c r="B1099" s="19"/>
      <c r="D1099" s="24"/>
      <c r="E1099" s="6"/>
      <c r="F1099" s="6"/>
      <c r="P1099" s="6"/>
      <c r="Q1099" s="41"/>
      <c r="R1099" s="7"/>
      <c r="S1099" s="7"/>
    </row>
    <row r="1100" spans="1:19" ht="12.75">
      <c r="A1100" s="44"/>
      <c r="B1100" s="19"/>
      <c r="D1100" s="24"/>
      <c r="E1100" s="6"/>
      <c r="F1100" s="6"/>
      <c r="P1100" s="6"/>
      <c r="Q1100" s="41"/>
      <c r="R1100" s="7"/>
      <c r="S1100" s="7"/>
    </row>
    <row r="1101" spans="1:19" ht="12.75">
      <c r="A1101" s="44"/>
      <c r="B1101" s="19"/>
      <c r="D1101" s="24"/>
      <c r="E1101" s="6"/>
      <c r="F1101" s="6"/>
      <c r="P1101" s="6"/>
      <c r="Q1101" s="41"/>
      <c r="R1101" s="7"/>
      <c r="S1101" s="7"/>
    </row>
    <row r="1102" spans="1:19" ht="12.75">
      <c r="A1102" s="44"/>
      <c r="B1102" s="19"/>
      <c r="D1102" s="24"/>
      <c r="E1102" s="6"/>
      <c r="F1102" s="6"/>
      <c r="P1102" s="6"/>
      <c r="Q1102" s="41"/>
      <c r="R1102" s="7"/>
      <c r="S1102" s="7"/>
    </row>
    <row r="1103" spans="1:19" ht="12.75">
      <c r="A1103" s="44"/>
      <c r="B1103" s="19"/>
      <c r="D1103" s="24"/>
      <c r="E1103" s="6"/>
      <c r="F1103" s="6"/>
      <c r="P1103" s="6"/>
      <c r="Q1103" s="41"/>
      <c r="R1103" s="7"/>
      <c r="S1103" s="7"/>
    </row>
    <row r="1104" spans="1:19" ht="12.75">
      <c r="A1104" s="44"/>
      <c r="B1104" s="19"/>
      <c r="D1104" s="24"/>
      <c r="E1104" s="6"/>
      <c r="F1104" s="6"/>
      <c r="P1104" s="6"/>
      <c r="Q1104" s="41"/>
      <c r="R1104" s="7"/>
      <c r="S1104" s="7"/>
    </row>
    <row r="1105" spans="1:19" ht="12.75">
      <c r="A1105" s="44"/>
      <c r="B1105" s="19"/>
      <c r="D1105" s="24"/>
      <c r="E1105" s="6"/>
      <c r="F1105" s="6"/>
      <c r="P1105" s="6"/>
      <c r="Q1105" s="41"/>
      <c r="R1105" s="7"/>
      <c r="S1105" s="7"/>
    </row>
    <row r="1106" spans="1:19" ht="12.75">
      <c r="A1106" s="44"/>
      <c r="B1106" s="19"/>
      <c r="D1106" s="24"/>
      <c r="E1106" s="6"/>
      <c r="F1106" s="6"/>
      <c r="P1106" s="6"/>
      <c r="Q1106" s="41"/>
      <c r="R1106" s="7"/>
      <c r="S1106" s="7"/>
    </row>
    <row r="1107" spans="1:19" ht="12.75">
      <c r="A1107" s="44"/>
      <c r="B1107" s="19"/>
      <c r="D1107" s="24"/>
      <c r="E1107" s="6"/>
      <c r="F1107" s="6"/>
      <c r="P1107" s="6"/>
      <c r="Q1107" s="41"/>
      <c r="R1107" s="7"/>
      <c r="S1107" s="7"/>
    </row>
    <row r="1108" spans="1:19" ht="12.75">
      <c r="A1108" s="44"/>
      <c r="B1108" s="19"/>
      <c r="D1108" s="24"/>
      <c r="E1108" s="6"/>
      <c r="F1108" s="6"/>
      <c r="P1108" s="6"/>
      <c r="Q1108" s="41"/>
      <c r="R1108" s="7"/>
      <c r="S1108" s="7"/>
    </row>
    <row r="1109" spans="1:19" ht="12.75">
      <c r="A1109" s="44"/>
      <c r="B1109" s="19"/>
      <c r="D1109" s="24"/>
      <c r="E1109" s="6"/>
      <c r="F1109" s="6"/>
      <c r="P1109" s="6"/>
      <c r="Q1109" s="41"/>
      <c r="R1109" s="7"/>
      <c r="S1109" s="7"/>
    </row>
    <row r="1110" spans="1:19" ht="12.75">
      <c r="A1110" s="44"/>
      <c r="B1110" s="19"/>
      <c r="D1110" s="24"/>
      <c r="E1110" s="6"/>
      <c r="F1110" s="6"/>
      <c r="P1110" s="6"/>
      <c r="Q1110" s="41"/>
      <c r="R1110" s="7"/>
      <c r="S1110" s="7"/>
    </row>
    <row r="1111" spans="1:19" ht="12.75">
      <c r="A1111" s="44"/>
      <c r="B1111" s="19"/>
      <c r="D1111" s="24"/>
      <c r="E1111" s="6"/>
      <c r="F1111" s="6"/>
      <c r="P1111" s="6"/>
      <c r="Q1111" s="41"/>
      <c r="R1111" s="7"/>
      <c r="S1111" s="7"/>
    </row>
    <row r="1112" spans="1:19" ht="12.75">
      <c r="A1112" s="44"/>
      <c r="B1112" s="19"/>
      <c r="D1112" s="24"/>
      <c r="E1112" s="6"/>
      <c r="F1112" s="6"/>
      <c r="P1112" s="6"/>
      <c r="Q1112" s="41"/>
      <c r="R1112" s="7"/>
      <c r="S1112" s="7"/>
    </row>
    <row r="1113" spans="1:19" ht="12.75">
      <c r="A1113" s="44"/>
      <c r="B1113" s="19"/>
      <c r="D1113" s="24"/>
      <c r="E1113" s="6"/>
      <c r="F1113" s="6"/>
      <c r="P1113" s="6"/>
      <c r="Q1113" s="41"/>
      <c r="R1113" s="7"/>
      <c r="S1113" s="7"/>
    </row>
    <row r="1114" spans="1:19" ht="12.75">
      <c r="A1114" s="44"/>
      <c r="B1114" s="19"/>
      <c r="D1114" s="24"/>
      <c r="E1114" s="6"/>
      <c r="F1114" s="6"/>
      <c r="P1114" s="6"/>
      <c r="Q1114" s="41"/>
      <c r="R1114" s="7"/>
      <c r="S1114" s="7"/>
    </row>
    <row r="1115" spans="1:19" ht="12.75">
      <c r="A1115" s="44"/>
      <c r="B1115" s="19"/>
      <c r="D1115" s="24"/>
      <c r="E1115" s="6"/>
      <c r="F1115" s="6"/>
      <c r="P1115" s="6"/>
      <c r="Q1115" s="41"/>
      <c r="R1115" s="7"/>
      <c r="S1115" s="7"/>
    </row>
    <row r="1116" spans="1:19" ht="12.75">
      <c r="A1116" s="44"/>
      <c r="B1116" s="19"/>
      <c r="D1116" s="24"/>
      <c r="E1116" s="6"/>
      <c r="F1116" s="6"/>
      <c r="P1116" s="6"/>
      <c r="Q1116" s="41"/>
      <c r="R1116" s="7"/>
      <c r="S1116" s="7"/>
    </row>
    <row r="1117" spans="1:19" ht="12.75">
      <c r="A1117" s="44"/>
      <c r="B1117" s="19"/>
      <c r="D1117" s="24"/>
      <c r="E1117" s="6"/>
      <c r="F1117" s="6"/>
      <c r="P1117" s="6"/>
      <c r="Q1117" s="41"/>
      <c r="R1117" s="7"/>
      <c r="S1117" s="7"/>
    </row>
    <row r="1118" spans="1:19" ht="12.75">
      <c r="A1118" s="44"/>
      <c r="B1118" s="19"/>
      <c r="D1118" s="24"/>
      <c r="E1118" s="6"/>
      <c r="F1118" s="6"/>
      <c r="P1118" s="6"/>
      <c r="Q1118" s="41"/>
      <c r="R1118" s="7"/>
      <c r="S1118" s="7"/>
    </row>
    <row r="1119" spans="1:19" ht="12.75">
      <c r="A1119" s="44"/>
      <c r="B1119" s="19"/>
      <c r="D1119" s="24"/>
      <c r="E1119" s="6"/>
      <c r="F1119" s="6"/>
      <c r="P1119" s="6"/>
      <c r="Q1119" s="41"/>
      <c r="R1119" s="7"/>
      <c r="S1119" s="7"/>
    </row>
    <row r="1120" spans="1:19" ht="12.75">
      <c r="A1120" s="44"/>
      <c r="B1120" s="19"/>
      <c r="D1120" s="24"/>
      <c r="E1120" s="6"/>
      <c r="F1120" s="6"/>
      <c r="P1120" s="6"/>
      <c r="Q1120" s="41"/>
      <c r="R1120" s="7"/>
      <c r="S1120" s="7"/>
    </row>
    <row r="1121" spans="1:19" ht="12.75">
      <c r="A1121" s="44"/>
      <c r="B1121" s="19"/>
      <c r="D1121" s="24"/>
      <c r="E1121" s="6"/>
      <c r="F1121" s="6"/>
      <c r="P1121" s="6"/>
      <c r="Q1121" s="41"/>
      <c r="R1121" s="7"/>
      <c r="S1121" s="7"/>
    </row>
    <row r="1122" spans="1:19" ht="12.75">
      <c r="A1122" s="44"/>
      <c r="B1122" s="19"/>
      <c r="D1122" s="24"/>
      <c r="E1122" s="6"/>
      <c r="F1122" s="6"/>
      <c r="P1122" s="6"/>
      <c r="Q1122" s="41"/>
      <c r="R1122" s="7"/>
      <c r="S1122" s="7"/>
    </row>
    <row r="1123" spans="1:19" ht="12.75">
      <c r="A1123" s="44"/>
      <c r="B1123" s="19"/>
      <c r="D1123" s="24"/>
      <c r="E1123" s="6"/>
      <c r="F1123" s="6"/>
      <c r="P1123" s="6"/>
      <c r="Q1123" s="41"/>
      <c r="R1123" s="7"/>
      <c r="S1123" s="7"/>
    </row>
    <row r="1124" spans="1:19" ht="12.75">
      <c r="A1124" s="44"/>
      <c r="B1124" s="19"/>
      <c r="D1124" s="24"/>
      <c r="E1124" s="6"/>
      <c r="F1124" s="6"/>
      <c r="P1124" s="6"/>
      <c r="Q1124" s="41"/>
      <c r="R1124" s="7"/>
      <c r="S1124" s="7"/>
    </row>
    <row r="1125" spans="1:19" ht="12.75">
      <c r="A1125" s="44"/>
      <c r="B1125" s="19"/>
      <c r="D1125" s="24"/>
      <c r="E1125" s="6"/>
      <c r="F1125" s="6"/>
      <c r="P1125" s="6"/>
      <c r="Q1125" s="41"/>
      <c r="R1125" s="7"/>
      <c r="S1125" s="7"/>
    </row>
    <row r="1126" spans="1:19" ht="12.75">
      <c r="A1126" s="44"/>
      <c r="B1126" s="19"/>
      <c r="D1126" s="24"/>
      <c r="E1126" s="6"/>
      <c r="F1126" s="6"/>
      <c r="P1126" s="6"/>
      <c r="Q1126" s="41"/>
      <c r="R1126" s="7"/>
      <c r="S1126" s="7"/>
    </row>
    <row r="1127" spans="1:19" ht="12.75">
      <c r="A1127" s="44"/>
      <c r="B1127" s="19"/>
      <c r="D1127" s="24"/>
      <c r="E1127" s="6"/>
      <c r="F1127" s="6"/>
      <c r="P1127" s="6"/>
      <c r="Q1127" s="41"/>
      <c r="R1127" s="7"/>
      <c r="S1127" s="7"/>
    </row>
    <row r="1128" spans="1:19" ht="12.75">
      <c r="A1128" s="44"/>
      <c r="B1128" s="19"/>
      <c r="D1128" s="24"/>
      <c r="E1128" s="6"/>
      <c r="F1128" s="6"/>
      <c r="P1128" s="6"/>
      <c r="Q1128" s="41"/>
      <c r="R1128" s="7"/>
      <c r="S1128" s="7"/>
    </row>
    <row r="1129" spans="1:19" ht="12.75">
      <c r="A1129" s="44"/>
      <c r="B1129" s="19"/>
      <c r="D1129" s="24"/>
      <c r="E1129" s="6"/>
      <c r="F1129" s="6"/>
      <c r="P1129" s="6"/>
      <c r="Q1129" s="41"/>
      <c r="R1129" s="7"/>
      <c r="S1129" s="7"/>
    </row>
    <row r="1130" spans="1:19" ht="12.75">
      <c r="A1130" s="44"/>
      <c r="B1130" s="19"/>
      <c r="D1130" s="24"/>
      <c r="E1130" s="6"/>
      <c r="F1130" s="6"/>
      <c r="P1130" s="6"/>
      <c r="Q1130" s="41"/>
      <c r="R1130" s="7"/>
      <c r="S1130" s="7"/>
    </row>
    <row r="1131" spans="1:19" ht="12.75">
      <c r="A1131" s="44"/>
      <c r="B1131" s="19"/>
      <c r="D1131" s="24"/>
      <c r="E1131" s="6"/>
      <c r="F1131" s="6"/>
      <c r="P1131" s="6"/>
      <c r="Q1131" s="41"/>
      <c r="R1131" s="7"/>
      <c r="S1131" s="7"/>
    </row>
    <row r="1132" spans="1:19" ht="12.75">
      <c r="A1132" s="44"/>
      <c r="B1132" s="19"/>
      <c r="D1132" s="24"/>
      <c r="E1132" s="6"/>
      <c r="F1132" s="6"/>
      <c r="P1132" s="6"/>
      <c r="Q1132" s="41"/>
      <c r="R1132" s="7"/>
      <c r="S1132" s="7"/>
    </row>
    <row r="1133" spans="1:19" ht="12.75">
      <c r="A1133" s="44"/>
      <c r="B1133" s="19"/>
      <c r="D1133" s="24"/>
      <c r="E1133" s="6"/>
      <c r="F1133" s="6"/>
      <c r="P1133" s="6"/>
      <c r="Q1133" s="41"/>
      <c r="R1133" s="7"/>
      <c r="S1133" s="7"/>
    </row>
    <row r="1134" spans="1:19" ht="12.75">
      <c r="A1134" s="44"/>
      <c r="B1134" s="19"/>
      <c r="D1134" s="24"/>
      <c r="E1134" s="6"/>
      <c r="F1134" s="6"/>
      <c r="P1134" s="6"/>
      <c r="Q1134" s="41"/>
      <c r="R1134" s="7"/>
      <c r="S1134" s="7"/>
    </row>
    <row r="1135" spans="1:19" ht="12.75">
      <c r="A1135" s="44"/>
      <c r="B1135" s="19"/>
      <c r="D1135" s="24"/>
      <c r="E1135" s="6"/>
      <c r="F1135" s="6"/>
      <c r="P1135" s="6"/>
      <c r="Q1135" s="41"/>
      <c r="R1135" s="7"/>
      <c r="S1135" s="7"/>
    </row>
    <row r="1136" spans="1:19" ht="12.75">
      <c r="A1136" s="44"/>
      <c r="B1136" s="19"/>
      <c r="D1136" s="24"/>
      <c r="E1136" s="6"/>
      <c r="F1136" s="6"/>
      <c r="P1136" s="6"/>
      <c r="Q1136" s="41"/>
      <c r="R1136" s="7"/>
      <c r="S1136" s="7"/>
    </row>
    <row r="1137" spans="1:19" ht="12.75">
      <c r="A1137" s="44"/>
      <c r="B1137" s="19"/>
      <c r="D1137" s="24"/>
      <c r="E1137" s="6"/>
      <c r="F1137" s="6"/>
      <c r="P1137" s="6"/>
      <c r="Q1137" s="41"/>
      <c r="R1137" s="7"/>
      <c r="S1137" s="7"/>
    </row>
    <row r="1138" spans="1:19" ht="12.75">
      <c r="A1138" s="44"/>
      <c r="B1138" s="19"/>
      <c r="D1138" s="24"/>
      <c r="E1138" s="6"/>
      <c r="F1138" s="6"/>
      <c r="P1138" s="6"/>
      <c r="Q1138" s="41"/>
      <c r="R1138" s="7"/>
      <c r="S1138" s="7"/>
    </row>
    <row r="1139" spans="1:19" ht="12.75">
      <c r="A1139" s="44"/>
      <c r="B1139" s="19"/>
      <c r="D1139" s="24"/>
      <c r="E1139" s="6"/>
      <c r="F1139" s="6"/>
      <c r="P1139" s="6"/>
      <c r="Q1139" s="41"/>
      <c r="R1139" s="7"/>
      <c r="S1139" s="7"/>
    </row>
    <row r="1140" spans="1:19" ht="12.75">
      <c r="A1140" s="44"/>
      <c r="B1140" s="19"/>
      <c r="D1140" s="24"/>
      <c r="E1140" s="6"/>
      <c r="F1140" s="6"/>
      <c r="P1140" s="6"/>
      <c r="Q1140" s="41"/>
      <c r="R1140" s="7"/>
      <c r="S1140" s="7"/>
    </row>
    <row r="1141" spans="1:19" ht="12.75">
      <c r="A1141" s="44"/>
      <c r="B1141" s="19"/>
      <c r="D1141" s="24"/>
      <c r="E1141" s="6"/>
      <c r="F1141" s="6"/>
      <c r="P1141" s="6"/>
      <c r="Q1141" s="41"/>
      <c r="R1141" s="7"/>
      <c r="S1141" s="7"/>
    </row>
    <row r="1142" spans="1:19" ht="12.75">
      <c r="A1142" s="44"/>
      <c r="B1142" s="19"/>
      <c r="D1142" s="24"/>
      <c r="E1142" s="6"/>
      <c r="F1142" s="6"/>
      <c r="P1142" s="6"/>
      <c r="Q1142" s="41"/>
      <c r="R1142" s="7"/>
      <c r="S1142" s="7"/>
    </row>
    <row r="1143" spans="1:19" ht="12.75">
      <c r="A1143" s="44"/>
      <c r="B1143" s="19"/>
      <c r="D1143" s="24"/>
      <c r="E1143" s="6"/>
      <c r="F1143" s="6"/>
      <c r="P1143" s="6"/>
      <c r="Q1143" s="41"/>
      <c r="R1143" s="7"/>
      <c r="S1143" s="7"/>
    </row>
    <row r="1144" spans="1:19" ht="12.75">
      <c r="A1144" s="44"/>
      <c r="B1144" s="19"/>
      <c r="D1144" s="24"/>
      <c r="E1144" s="6"/>
      <c r="F1144" s="6"/>
      <c r="P1144" s="6"/>
      <c r="Q1144" s="41"/>
      <c r="R1144" s="7"/>
      <c r="S1144" s="7"/>
    </row>
    <row r="1145" spans="1:19" ht="12.75">
      <c r="A1145" s="44"/>
      <c r="B1145" s="19"/>
      <c r="D1145" s="24"/>
      <c r="E1145" s="6"/>
      <c r="F1145" s="6"/>
      <c r="P1145" s="6"/>
      <c r="Q1145" s="41"/>
      <c r="R1145" s="7"/>
      <c r="S1145" s="7"/>
    </row>
    <row r="1146" spans="1:19" ht="12.75">
      <c r="A1146" s="44"/>
      <c r="B1146" s="19"/>
      <c r="D1146" s="24"/>
      <c r="E1146" s="6"/>
      <c r="F1146" s="6"/>
      <c r="P1146" s="6"/>
      <c r="Q1146" s="41"/>
      <c r="R1146" s="7"/>
      <c r="S1146" s="7"/>
    </row>
    <row r="1147" spans="1:19" ht="12.75">
      <c r="A1147" s="44"/>
      <c r="B1147" s="19"/>
      <c r="D1147" s="24"/>
      <c r="E1147" s="6"/>
      <c r="F1147" s="6"/>
      <c r="P1147" s="6"/>
      <c r="Q1147" s="41"/>
      <c r="R1147" s="7"/>
      <c r="S1147" s="7"/>
    </row>
    <row r="1148" spans="1:19" ht="12.75">
      <c r="A1148" s="44"/>
      <c r="B1148" s="19"/>
      <c r="D1148" s="24"/>
      <c r="E1148" s="6"/>
      <c r="F1148" s="6"/>
      <c r="P1148" s="6"/>
      <c r="Q1148" s="41"/>
      <c r="R1148" s="7"/>
      <c r="S1148" s="7"/>
    </row>
    <row r="1149" spans="1:19" ht="12.75">
      <c r="A1149" s="44"/>
      <c r="B1149" s="19"/>
      <c r="D1149" s="24"/>
      <c r="E1149" s="6"/>
      <c r="F1149" s="6"/>
      <c r="P1149" s="6"/>
      <c r="Q1149" s="41"/>
      <c r="R1149" s="7"/>
      <c r="S1149" s="7"/>
    </row>
    <row r="1150" spans="1:19" ht="12.75">
      <c r="A1150" s="44"/>
      <c r="B1150" s="19"/>
      <c r="D1150" s="24"/>
      <c r="E1150" s="6"/>
      <c r="F1150" s="6"/>
      <c r="P1150" s="6"/>
      <c r="Q1150" s="41"/>
      <c r="R1150" s="7"/>
      <c r="S1150" s="7"/>
    </row>
    <row r="1151" spans="1:19" ht="12.75">
      <c r="A1151" s="44"/>
      <c r="B1151" s="19"/>
      <c r="D1151" s="24"/>
      <c r="E1151" s="6"/>
      <c r="F1151" s="6"/>
      <c r="P1151" s="6"/>
      <c r="Q1151" s="41"/>
      <c r="R1151" s="7"/>
      <c r="S1151" s="7"/>
    </row>
    <row r="1152" spans="1:19" ht="12.75">
      <c r="A1152" s="44"/>
      <c r="B1152" s="19"/>
      <c r="D1152" s="24"/>
      <c r="E1152" s="6"/>
      <c r="F1152" s="6"/>
      <c r="P1152" s="6"/>
      <c r="Q1152" s="41"/>
      <c r="R1152" s="7"/>
      <c r="S1152" s="7"/>
    </row>
    <row r="1153" spans="1:19" ht="12.75">
      <c r="A1153" s="44"/>
      <c r="B1153" s="19"/>
      <c r="D1153" s="24"/>
      <c r="E1153" s="6"/>
      <c r="F1153" s="6"/>
      <c r="P1153" s="6"/>
      <c r="Q1153" s="41"/>
      <c r="R1153" s="7"/>
      <c r="S1153" s="7"/>
    </row>
    <row r="1154" spans="1:19" ht="12.75">
      <c r="A1154" s="44"/>
      <c r="B1154" s="19"/>
      <c r="D1154" s="24"/>
      <c r="E1154" s="6"/>
      <c r="F1154" s="6"/>
      <c r="P1154" s="6"/>
      <c r="Q1154" s="41"/>
      <c r="R1154" s="7"/>
      <c r="S1154" s="7"/>
    </row>
    <row r="1155" spans="1:19" ht="12.75">
      <c r="A1155" s="44"/>
      <c r="B1155" s="19"/>
      <c r="D1155" s="24"/>
      <c r="E1155" s="6"/>
      <c r="F1155" s="6"/>
      <c r="P1155" s="6"/>
      <c r="Q1155" s="41"/>
      <c r="R1155" s="7"/>
      <c r="S1155" s="7"/>
    </row>
    <row r="1156" spans="1:19" ht="12.75">
      <c r="A1156" s="44"/>
      <c r="B1156" s="19"/>
      <c r="D1156" s="24"/>
      <c r="E1156" s="6"/>
      <c r="F1156" s="6"/>
      <c r="P1156" s="6"/>
      <c r="Q1156" s="41"/>
      <c r="R1156" s="7"/>
      <c r="S1156" s="7"/>
    </row>
    <row r="1157" spans="1:19" ht="12.75">
      <c r="A1157" s="44"/>
      <c r="B1157" s="19"/>
      <c r="D1157" s="24"/>
      <c r="E1157" s="6"/>
      <c r="F1157" s="6"/>
      <c r="P1157" s="6"/>
      <c r="Q1157" s="41"/>
      <c r="R1157" s="7"/>
      <c r="S1157" s="7"/>
    </row>
    <row r="1158" spans="1:19" ht="12.75">
      <c r="A1158" s="44"/>
      <c r="B1158" s="19"/>
      <c r="D1158" s="24"/>
      <c r="E1158" s="6"/>
      <c r="F1158" s="6"/>
      <c r="P1158" s="6"/>
      <c r="Q1158" s="41"/>
      <c r="R1158" s="7"/>
      <c r="S1158" s="7"/>
    </row>
    <row r="1159" spans="1:19" ht="12.75">
      <c r="A1159" s="44"/>
      <c r="B1159" s="19"/>
      <c r="D1159" s="24"/>
      <c r="E1159" s="6"/>
      <c r="F1159" s="6"/>
      <c r="P1159" s="6"/>
      <c r="Q1159" s="41"/>
      <c r="R1159" s="7"/>
      <c r="S1159" s="7"/>
    </row>
    <row r="1160" spans="1:19" ht="12.75">
      <c r="A1160" s="44"/>
      <c r="B1160" s="19"/>
      <c r="D1160" s="24"/>
      <c r="E1160" s="6"/>
      <c r="F1160" s="6"/>
      <c r="P1160" s="6"/>
      <c r="Q1160" s="41"/>
      <c r="R1160" s="7"/>
      <c r="S1160" s="7"/>
    </row>
    <row r="1161" spans="1:19" ht="12.75">
      <c r="A1161" s="44"/>
      <c r="B1161" s="19"/>
      <c r="D1161" s="24"/>
      <c r="E1161" s="6"/>
      <c r="F1161" s="6"/>
      <c r="P1161" s="6"/>
      <c r="Q1161" s="41"/>
      <c r="R1161" s="7"/>
      <c r="S1161" s="7"/>
    </row>
    <row r="1162" spans="1:19" ht="12.75">
      <c r="A1162" s="44"/>
      <c r="B1162" s="19"/>
      <c r="D1162" s="24"/>
      <c r="E1162" s="6"/>
      <c r="F1162" s="6"/>
      <c r="P1162" s="6"/>
      <c r="Q1162" s="41"/>
      <c r="R1162" s="7"/>
      <c r="S1162" s="7"/>
    </row>
    <row r="1163" spans="1:19" ht="12.75">
      <c r="A1163" s="44"/>
      <c r="B1163" s="19"/>
      <c r="D1163" s="24"/>
      <c r="E1163" s="6"/>
      <c r="F1163" s="6"/>
      <c r="P1163" s="6"/>
      <c r="Q1163" s="41"/>
      <c r="R1163" s="7"/>
      <c r="S1163" s="7"/>
    </row>
    <row r="1164" spans="1:19" ht="12.75">
      <c r="A1164" s="44"/>
      <c r="B1164" s="19"/>
      <c r="D1164" s="24"/>
      <c r="E1164" s="6"/>
      <c r="F1164" s="6"/>
      <c r="P1164" s="6"/>
      <c r="Q1164" s="41"/>
      <c r="R1164" s="7"/>
      <c r="S1164" s="7"/>
    </row>
    <row r="1165" spans="1:19" ht="12.75">
      <c r="A1165" s="44"/>
      <c r="B1165" s="19"/>
      <c r="D1165" s="24"/>
      <c r="E1165" s="6"/>
      <c r="F1165" s="6"/>
      <c r="P1165" s="6"/>
      <c r="Q1165" s="41"/>
      <c r="R1165" s="7"/>
      <c r="S1165" s="7"/>
    </row>
    <row r="1166" spans="1:19" ht="12.75">
      <c r="A1166" s="44"/>
      <c r="B1166" s="19"/>
      <c r="D1166" s="24"/>
      <c r="E1166" s="6"/>
      <c r="F1166" s="6"/>
      <c r="P1166" s="6"/>
      <c r="Q1166" s="41"/>
      <c r="R1166" s="7"/>
      <c r="S1166" s="7"/>
    </row>
    <row r="1167" spans="1:19" ht="12.75">
      <c r="A1167" s="44"/>
      <c r="B1167" s="19"/>
      <c r="D1167" s="24"/>
      <c r="E1167" s="6"/>
      <c r="F1167" s="6"/>
      <c r="P1167" s="6"/>
      <c r="Q1167" s="41"/>
      <c r="R1167" s="7"/>
      <c r="S1167" s="7"/>
    </row>
    <row r="1168" spans="1:19" ht="12.75">
      <c r="A1168" s="44"/>
      <c r="B1168" s="19"/>
      <c r="D1168" s="24"/>
      <c r="E1168" s="6"/>
      <c r="F1168" s="6"/>
      <c r="P1168" s="6"/>
      <c r="Q1168" s="41"/>
      <c r="R1168" s="7"/>
      <c r="S1168" s="7"/>
    </row>
    <row r="1169" spans="1:19" ht="12.75">
      <c r="A1169" s="44"/>
      <c r="B1169" s="19"/>
      <c r="D1169" s="24"/>
      <c r="E1169" s="6"/>
      <c r="F1169" s="6"/>
      <c r="P1169" s="6"/>
      <c r="Q1169" s="41"/>
      <c r="R1169" s="7"/>
      <c r="S1169" s="7"/>
    </row>
    <row r="1170" spans="1:19" ht="12.75">
      <c r="A1170" s="44"/>
      <c r="B1170" s="19"/>
      <c r="D1170" s="24"/>
      <c r="E1170" s="6"/>
      <c r="F1170" s="6"/>
      <c r="P1170" s="6"/>
      <c r="Q1170" s="41"/>
      <c r="R1170" s="7"/>
      <c r="S1170" s="7"/>
    </row>
    <row r="1171" spans="1:19" ht="12.75">
      <c r="A1171" s="44"/>
      <c r="B1171" s="19"/>
      <c r="D1171" s="24"/>
      <c r="E1171" s="6"/>
      <c r="F1171" s="6"/>
      <c r="P1171" s="6"/>
      <c r="Q1171" s="41"/>
      <c r="R1171" s="7"/>
      <c r="S1171" s="7"/>
    </row>
    <row r="1172" spans="1:19" ht="12.75">
      <c r="A1172" s="44"/>
      <c r="B1172" s="19"/>
      <c r="D1172" s="24"/>
      <c r="E1172" s="6"/>
      <c r="F1172" s="6"/>
      <c r="P1172" s="6"/>
      <c r="Q1172" s="41"/>
      <c r="R1172" s="7"/>
      <c r="S1172" s="7"/>
    </row>
    <row r="1173" spans="1:19" ht="12.75">
      <c r="A1173" s="44"/>
      <c r="B1173" s="19"/>
      <c r="D1173" s="24"/>
      <c r="E1173" s="6"/>
      <c r="F1173" s="6"/>
      <c r="P1173" s="6"/>
      <c r="Q1173" s="41"/>
      <c r="R1173" s="7"/>
      <c r="S1173" s="7"/>
    </row>
    <row r="1174" spans="1:19" ht="12.75">
      <c r="A1174" s="44"/>
      <c r="B1174" s="19"/>
      <c r="D1174" s="24"/>
      <c r="E1174" s="6"/>
      <c r="F1174" s="6"/>
      <c r="P1174" s="6"/>
      <c r="Q1174" s="41"/>
      <c r="R1174" s="7"/>
      <c r="S1174" s="7"/>
    </row>
    <row r="1175" spans="1:19" ht="12.75">
      <c r="A1175" s="44"/>
      <c r="B1175" s="19"/>
      <c r="D1175" s="24"/>
      <c r="E1175" s="6"/>
      <c r="F1175" s="6"/>
      <c r="P1175" s="6"/>
      <c r="Q1175" s="41"/>
      <c r="R1175" s="7"/>
      <c r="S1175" s="7"/>
    </row>
    <row r="1176" spans="1:19" ht="12.75">
      <c r="A1176" s="44"/>
      <c r="B1176" s="19"/>
      <c r="D1176" s="24"/>
      <c r="E1176" s="6"/>
      <c r="F1176" s="6"/>
      <c r="P1176" s="6"/>
      <c r="Q1176" s="41"/>
      <c r="R1176" s="7"/>
      <c r="S1176" s="7"/>
    </row>
    <row r="1177" spans="1:19" ht="12.75">
      <c r="A1177" s="44"/>
      <c r="B1177" s="19"/>
      <c r="D1177" s="24"/>
      <c r="E1177" s="6"/>
      <c r="F1177" s="6"/>
      <c r="P1177" s="6"/>
      <c r="Q1177" s="41"/>
      <c r="R1177" s="7"/>
      <c r="S1177" s="7"/>
    </row>
    <row r="1178" spans="1:19" ht="12.75">
      <c r="A1178" s="44"/>
      <c r="B1178" s="19"/>
      <c r="D1178" s="24"/>
      <c r="E1178" s="6"/>
      <c r="F1178" s="6"/>
      <c r="P1178" s="6"/>
      <c r="Q1178" s="41"/>
      <c r="R1178" s="7"/>
      <c r="S1178" s="7"/>
    </row>
    <row r="1179" spans="1:19" ht="12.75">
      <c r="A1179" s="44"/>
      <c r="B1179" s="19"/>
      <c r="D1179" s="24"/>
      <c r="E1179" s="6"/>
      <c r="F1179" s="6"/>
      <c r="P1179" s="6"/>
      <c r="Q1179" s="41"/>
      <c r="R1179" s="7"/>
      <c r="S1179" s="7"/>
    </row>
    <row r="1180" spans="1:19" ht="12.75">
      <c r="A1180" s="44"/>
      <c r="B1180" s="19"/>
      <c r="D1180" s="24"/>
      <c r="E1180" s="6"/>
      <c r="F1180" s="6"/>
      <c r="P1180" s="6"/>
      <c r="Q1180" s="41"/>
      <c r="R1180" s="7"/>
      <c r="S1180" s="7"/>
    </row>
    <row r="1181" spans="1:19" ht="12.75">
      <c r="A1181" s="44"/>
      <c r="B1181" s="19"/>
      <c r="D1181" s="24"/>
      <c r="E1181" s="6"/>
      <c r="F1181" s="6"/>
      <c r="P1181" s="6"/>
      <c r="Q1181" s="41"/>
      <c r="R1181" s="7"/>
      <c r="S1181" s="7"/>
    </row>
    <row r="1182" spans="1:19" ht="12.75">
      <c r="A1182" s="44"/>
      <c r="B1182" s="19"/>
      <c r="D1182" s="24"/>
      <c r="E1182" s="6"/>
      <c r="F1182" s="6"/>
      <c r="P1182" s="6"/>
      <c r="Q1182" s="41"/>
      <c r="R1182" s="7"/>
      <c r="S1182" s="7"/>
    </row>
    <row r="1183" spans="1:19" ht="12.75">
      <c r="A1183" s="44"/>
      <c r="B1183" s="19"/>
      <c r="D1183" s="24"/>
      <c r="E1183" s="6"/>
      <c r="F1183" s="6"/>
      <c r="P1183" s="6"/>
      <c r="Q1183" s="41"/>
      <c r="R1183" s="7"/>
      <c r="S1183" s="7"/>
    </row>
    <row r="1184" spans="1:19" ht="12.75">
      <c r="A1184" s="44"/>
      <c r="B1184" s="19"/>
      <c r="D1184" s="24"/>
      <c r="E1184" s="6"/>
      <c r="F1184" s="6"/>
      <c r="P1184" s="6"/>
      <c r="Q1184" s="41"/>
      <c r="R1184" s="7"/>
      <c r="S1184" s="7"/>
    </row>
    <row r="1185" spans="1:19" ht="12.75">
      <c r="A1185" s="44"/>
      <c r="B1185" s="19"/>
      <c r="D1185" s="24"/>
      <c r="E1185" s="6"/>
      <c r="F1185" s="6"/>
      <c r="P1185" s="6"/>
      <c r="Q1185" s="41"/>
      <c r="R1185" s="7"/>
      <c r="S1185" s="7"/>
    </row>
    <row r="1186" spans="1:19" ht="12.75">
      <c r="A1186" s="44"/>
      <c r="B1186" s="19"/>
      <c r="D1186" s="24"/>
      <c r="E1186" s="6"/>
      <c r="F1186" s="6"/>
      <c r="P1186" s="6"/>
      <c r="Q1186" s="41"/>
      <c r="R1186" s="7"/>
      <c r="S1186" s="7"/>
    </row>
    <row r="1187" spans="1:19" ht="12.75">
      <c r="A1187" s="44"/>
      <c r="B1187" s="19"/>
      <c r="D1187" s="24"/>
      <c r="E1187" s="6"/>
      <c r="F1187" s="6"/>
      <c r="P1187" s="6"/>
      <c r="Q1187" s="41"/>
      <c r="R1187" s="7"/>
      <c r="S1187" s="7"/>
    </row>
    <row r="1188" spans="1:19" ht="12.75">
      <c r="A1188" s="44"/>
      <c r="B1188" s="19"/>
      <c r="D1188" s="24"/>
      <c r="E1188" s="6"/>
      <c r="F1188" s="6"/>
      <c r="P1188" s="6"/>
      <c r="Q1188" s="41"/>
      <c r="R1188" s="7"/>
      <c r="S1188" s="7"/>
    </row>
    <row r="1189" spans="1:19" ht="12.75">
      <c r="A1189" s="44"/>
      <c r="B1189" s="19"/>
      <c r="D1189" s="24"/>
      <c r="E1189" s="6"/>
      <c r="F1189" s="6"/>
      <c r="P1189" s="6"/>
      <c r="Q1189" s="41"/>
      <c r="R1189" s="7"/>
      <c r="S1189" s="7"/>
    </row>
    <row r="1190" spans="1:19" ht="12.75">
      <c r="A1190" s="44"/>
      <c r="B1190" s="19"/>
      <c r="D1190" s="24"/>
      <c r="E1190" s="6"/>
      <c r="F1190" s="6"/>
      <c r="P1190" s="6"/>
      <c r="Q1190" s="41"/>
      <c r="R1190" s="7"/>
      <c r="S1190" s="7"/>
    </row>
    <row r="1191" spans="1:19" ht="12.75">
      <c r="A1191" s="44"/>
      <c r="B1191" s="19"/>
      <c r="D1191" s="24"/>
      <c r="E1191" s="6"/>
      <c r="F1191" s="6"/>
      <c r="P1191" s="6"/>
      <c r="Q1191" s="41"/>
      <c r="R1191" s="7"/>
      <c r="S1191" s="7"/>
    </row>
    <row r="1192" spans="1:19" ht="12.75">
      <c r="A1192" s="44"/>
      <c r="B1192" s="19"/>
      <c r="D1192" s="24"/>
      <c r="E1192" s="6"/>
      <c r="F1192" s="6"/>
      <c r="P1192" s="6"/>
      <c r="Q1192" s="41"/>
      <c r="R1192" s="7"/>
      <c r="S1192" s="7"/>
    </row>
    <row r="1193" spans="1:19" ht="12.75">
      <c r="A1193" s="44"/>
      <c r="B1193" s="19"/>
      <c r="D1193" s="24"/>
      <c r="E1193" s="6"/>
      <c r="F1193" s="6"/>
      <c r="P1193" s="6"/>
      <c r="Q1193" s="41"/>
      <c r="R1193" s="7"/>
      <c r="S1193" s="7"/>
    </row>
    <row r="1194" spans="1:19" ht="12.75">
      <c r="A1194" s="44"/>
      <c r="B1194" s="19"/>
      <c r="D1194" s="24"/>
      <c r="E1194" s="6"/>
      <c r="F1194" s="6"/>
      <c r="P1194" s="6"/>
      <c r="Q1194" s="41"/>
      <c r="R1194" s="7"/>
      <c r="S1194" s="7"/>
    </row>
    <row r="1195" spans="1:19" ht="12.75">
      <c r="A1195" s="44"/>
      <c r="B1195" s="19"/>
      <c r="D1195" s="24"/>
      <c r="E1195" s="6"/>
      <c r="F1195" s="6"/>
      <c r="P1195" s="6"/>
      <c r="Q1195" s="41"/>
      <c r="R1195" s="7"/>
      <c r="S1195" s="7"/>
    </row>
    <row r="1196" spans="1:19" ht="12.75">
      <c r="A1196" s="44"/>
      <c r="B1196" s="19"/>
      <c r="D1196" s="24"/>
      <c r="E1196" s="6"/>
      <c r="F1196" s="6"/>
      <c r="P1196" s="6"/>
      <c r="Q1196" s="41"/>
      <c r="R1196" s="7"/>
      <c r="S1196" s="7"/>
    </row>
    <row r="1197" spans="1:19" ht="12.75">
      <c r="A1197" s="44"/>
      <c r="B1197" s="19"/>
      <c r="D1197" s="24"/>
      <c r="E1197" s="6"/>
      <c r="F1197" s="6"/>
      <c r="P1197" s="6"/>
      <c r="Q1197" s="41"/>
      <c r="R1197" s="7"/>
      <c r="S1197" s="7"/>
    </row>
    <row r="1198" spans="1:19" ht="12.75">
      <c r="A1198" s="44"/>
      <c r="B1198" s="19"/>
      <c r="D1198" s="24"/>
      <c r="E1198" s="6"/>
      <c r="F1198" s="6"/>
      <c r="P1198" s="6"/>
      <c r="Q1198" s="41"/>
      <c r="R1198" s="7"/>
      <c r="S1198" s="7"/>
    </row>
    <row r="1199" spans="1:19" ht="12.75">
      <c r="A1199" s="44"/>
      <c r="B1199" s="19"/>
      <c r="D1199" s="24"/>
      <c r="E1199" s="6"/>
      <c r="F1199" s="6"/>
      <c r="P1199" s="6"/>
      <c r="Q1199" s="41"/>
      <c r="R1199" s="7"/>
      <c r="S1199" s="7"/>
    </row>
    <row r="1200" spans="1:19" ht="12.75">
      <c r="A1200" s="44"/>
      <c r="B1200" s="19"/>
      <c r="D1200" s="24"/>
      <c r="E1200" s="6"/>
      <c r="F1200" s="6"/>
      <c r="P1200" s="6"/>
      <c r="Q1200" s="41"/>
      <c r="R1200" s="7"/>
      <c r="S1200" s="7"/>
    </row>
    <row r="1201" spans="1:19" ht="12.75">
      <c r="A1201" s="44"/>
      <c r="B1201" s="19"/>
      <c r="D1201" s="24"/>
      <c r="E1201" s="6"/>
      <c r="F1201" s="6"/>
      <c r="P1201" s="6"/>
      <c r="Q1201" s="41"/>
      <c r="R1201" s="7"/>
      <c r="S1201" s="7"/>
    </row>
    <row r="1202" spans="1:19" ht="12.75">
      <c r="A1202" s="44"/>
      <c r="B1202" s="19"/>
      <c r="D1202" s="24"/>
      <c r="E1202" s="6"/>
      <c r="F1202" s="6"/>
      <c r="P1202" s="6"/>
      <c r="Q1202" s="41"/>
      <c r="R1202" s="7"/>
      <c r="S1202" s="7"/>
    </row>
    <row r="1203" spans="1:19" ht="12.75">
      <c r="A1203" s="44"/>
      <c r="B1203" s="19"/>
      <c r="D1203" s="24"/>
      <c r="E1203" s="6"/>
      <c r="F1203" s="6"/>
      <c r="P1203" s="6"/>
      <c r="Q1203" s="41"/>
      <c r="R1203" s="7"/>
      <c r="S1203" s="7"/>
    </row>
    <row r="1204" spans="1:19" ht="12.75">
      <c r="A1204" s="44"/>
      <c r="B1204" s="19"/>
      <c r="D1204" s="24"/>
      <c r="E1204" s="6"/>
      <c r="F1204" s="6"/>
      <c r="P1204" s="6"/>
      <c r="Q1204" s="41"/>
      <c r="R1204" s="7"/>
      <c r="S1204" s="7"/>
    </row>
    <row r="1205" spans="1:19" ht="12.75">
      <c r="A1205" s="44"/>
      <c r="B1205" s="19"/>
      <c r="D1205" s="24"/>
      <c r="E1205" s="6"/>
      <c r="F1205" s="6"/>
      <c r="P1205" s="6"/>
      <c r="Q1205" s="41"/>
      <c r="R1205" s="7"/>
      <c r="S1205" s="7"/>
    </row>
    <row r="1206" spans="1:19" ht="12.75">
      <c r="A1206" s="44"/>
      <c r="B1206" s="19"/>
      <c r="D1206" s="24"/>
      <c r="E1206" s="6"/>
      <c r="F1206" s="6"/>
      <c r="P1206" s="6"/>
      <c r="Q1206" s="41"/>
      <c r="R1206" s="7"/>
      <c r="S1206" s="7"/>
    </row>
    <row r="1207" spans="1:19" ht="12.75">
      <c r="A1207" s="44"/>
      <c r="B1207" s="19"/>
      <c r="D1207" s="24"/>
      <c r="E1207" s="6"/>
      <c r="F1207" s="6"/>
      <c r="P1207" s="6"/>
      <c r="Q1207" s="41"/>
      <c r="R1207" s="7"/>
      <c r="S1207" s="7"/>
    </row>
    <row r="1208" spans="1:19" ht="12.75">
      <c r="A1208" s="44"/>
      <c r="B1208" s="19"/>
      <c r="D1208" s="24"/>
      <c r="E1208" s="6"/>
      <c r="F1208" s="6"/>
      <c r="P1208" s="6"/>
      <c r="Q1208" s="41"/>
      <c r="R1208" s="7"/>
      <c r="S1208" s="7"/>
    </row>
    <row r="1209" spans="1:19" ht="12.75">
      <c r="A1209" s="44"/>
      <c r="B1209" s="19"/>
      <c r="D1209" s="24"/>
      <c r="E1209" s="6"/>
      <c r="F1209" s="6"/>
      <c r="P1209" s="6"/>
      <c r="Q1209" s="41"/>
      <c r="R1209" s="7"/>
      <c r="S1209" s="7"/>
    </row>
    <row r="1210" spans="1:19" ht="12.75">
      <c r="A1210" s="44"/>
      <c r="B1210" s="19"/>
      <c r="D1210" s="24"/>
      <c r="E1210" s="6"/>
      <c r="F1210" s="6"/>
      <c r="P1210" s="6"/>
      <c r="Q1210" s="41"/>
      <c r="R1210" s="7"/>
      <c r="S1210" s="7"/>
    </row>
    <row r="1211" spans="1:19" ht="12.75">
      <c r="A1211" s="44"/>
      <c r="B1211" s="19"/>
      <c r="D1211" s="24"/>
      <c r="E1211" s="6"/>
      <c r="F1211" s="6"/>
      <c r="P1211" s="6"/>
      <c r="Q1211" s="41"/>
      <c r="R1211" s="7"/>
      <c r="S1211" s="7"/>
    </row>
    <row r="1212" spans="1:19" ht="12.75">
      <c r="A1212" s="44"/>
      <c r="B1212" s="19"/>
      <c r="D1212" s="24"/>
      <c r="E1212" s="6"/>
      <c r="F1212" s="6"/>
      <c r="P1212" s="6"/>
      <c r="Q1212" s="41"/>
      <c r="R1212" s="7"/>
      <c r="S1212" s="7"/>
    </row>
    <row r="1213" spans="1:19" ht="12.75">
      <c r="A1213" s="44"/>
      <c r="B1213" s="19"/>
      <c r="D1213" s="24"/>
      <c r="E1213" s="6"/>
      <c r="F1213" s="6"/>
      <c r="P1213" s="6"/>
      <c r="Q1213" s="41"/>
      <c r="R1213" s="7"/>
      <c r="S1213" s="7"/>
    </row>
    <row r="1214" spans="1:19" ht="12.75">
      <c r="A1214" s="44"/>
      <c r="B1214" s="19"/>
      <c r="D1214" s="24"/>
      <c r="E1214" s="6"/>
      <c r="F1214" s="6"/>
      <c r="P1214" s="6"/>
      <c r="Q1214" s="41"/>
      <c r="R1214" s="7"/>
      <c r="S1214" s="7"/>
    </row>
    <row r="1215" spans="1:19" ht="12.75">
      <c r="A1215" s="44"/>
      <c r="B1215" s="19"/>
      <c r="D1215" s="24"/>
      <c r="E1215" s="6"/>
      <c r="F1215" s="6"/>
      <c r="P1215" s="6"/>
      <c r="Q1215" s="41"/>
      <c r="R1215" s="7"/>
      <c r="S1215" s="7"/>
    </row>
    <row r="1216" spans="1:19" ht="12.75">
      <c r="A1216" s="44"/>
      <c r="B1216" s="19"/>
      <c r="D1216" s="24"/>
      <c r="E1216" s="6"/>
      <c r="F1216" s="6"/>
      <c r="P1216" s="6"/>
      <c r="Q1216" s="41"/>
      <c r="R1216" s="7"/>
      <c r="S1216" s="7"/>
    </row>
    <row r="1217" spans="1:19" ht="12.75">
      <c r="A1217" s="44"/>
      <c r="B1217" s="19"/>
      <c r="D1217" s="24"/>
      <c r="E1217" s="6"/>
      <c r="F1217" s="6"/>
      <c r="P1217" s="6"/>
      <c r="Q1217" s="41"/>
      <c r="R1217" s="7"/>
      <c r="S1217" s="7"/>
    </row>
    <row r="1218" spans="1:19" ht="12.75">
      <c r="A1218" s="44"/>
      <c r="B1218" s="19"/>
      <c r="D1218" s="24"/>
      <c r="E1218" s="6"/>
      <c r="F1218" s="6"/>
      <c r="P1218" s="6"/>
      <c r="Q1218" s="41"/>
      <c r="R1218" s="7"/>
      <c r="S1218" s="7"/>
    </row>
    <row r="1219" spans="1:19" ht="12.75">
      <c r="A1219" s="44"/>
      <c r="B1219" s="19"/>
      <c r="D1219" s="24"/>
      <c r="E1219" s="6"/>
      <c r="F1219" s="6"/>
      <c r="P1219" s="6"/>
      <c r="Q1219" s="41"/>
      <c r="R1219" s="7"/>
      <c r="S1219" s="7"/>
    </row>
    <row r="1220" spans="1:19" ht="12.75">
      <c r="A1220" s="44"/>
      <c r="B1220" s="19"/>
      <c r="D1220" s="24"/>
      <c r="E1220" s="6"/>
      <c r="F1220" s="6"/>
      <c r="P1220" s="6"/>
      <c r="Q1220" s="41"/>
      <c r="R1220" s="7"/>
      <c r="S1220" s="7"/>
    </row>
    <row r="1221" spans="1:19" ht="12.75">
      <c r="A1221" s="44"/>
      <c r="B1221" s="19"/>
      <c r="D1221" s="24"/>
      <c r="E1221" s="6"/>
      <c r="F1221" s="6"/>
      <c r="P1221" s="6"/>
      <c r="Q1221" s="41"/>
      <c r="R1221" s="7"/>
      <c r="S1221" s="7"/>
    </row>
    <row r="1222" spans="1:19" ht="12.75">
      <c r="A1222" s="44"/>
      <c r="B1222" s="19"/>
      <c r="D1222" s="24"/>
      <c r="E1222" s="6"/>
      <c r="F1222" s="6"/>
      <c r="P1222" s="6"/>
      <c r="Q1222" s="41"/>
      <c r="R1222" s="7"/>
      <c r="S1222" s="7"/>
    </row>
    <row r="1223" spans="1:19" ht="12.75">
      <c r="A1223" s="44"/>
      <c r="B1223" s="19"/>
      <c r="D1223" s="24"/>
      <c r="E1223" s="6"/>
      <c r="F1223" s="6"/>
      <c r="P1223" s="6"/>
      <c r="Q1223" s="41"/>
      <c r="R1223" s="7"/>
      <c r="S1223" s="7"/>
    </row>
    <row r="1224" spans="1:19" ht="12.75">
      <c r="A1224" s="44"/>
      <c r="B1224" s="19"/>
      <c r="D1224" s="24"/>
      <c r="E1224" s="6"/>
      <c r="F1224" s="6"/>
      <c r="P1224" s="6"/>
      <c r="Q1224" s="41"/>
      <c r="R1224" s="7"/>
      <c r="S1224" s="7"/>
    </row>
    <row r="1225" spans="1:19" ht="12.75">
      <c r="A1225" s="44"/>
      <c r="B1225" s="19"/>
      <c r="D1225" s="24"/>
      <c r="E1225" s="6"/>
      <c r="F1225" s="6"/>
      <c r="P1225" s="6"/>
      <c r="Q1225" s="41"/>
      <c r="R1225" s="7"/>
      <c r="S1225" s="7"/>
    </row>
    <row r="1226" spans="1:19" ht="12.75">
      <c r="A1226" s="44"/>
      <c r="B1226" s="19"/>
      <c r="D1226" s="24"/>
      <c r="E1226" s="6"/>
      <c r="F1226" s="6"/>
      <c r="P1226" s="6"/>
      <c r="Q1226" s="41"/>
      <c r="R1226" s="7"/>
      <c r="S1226" s="7"/>
    </row>
    <row r="1227" spans="1:19" ht="12.75">
      <c r="A1227" s="44"/>
      <c r="B1227" s="19"/>
      <c r="D1227" s="24"/>
      <c r="E1227" s="6"/>
      <c r="F1227" s="6"/>
      <c r="P1227" s="6"/>
      <c r="Q1227" s="41"/>
      <c r="R1227" s="7"/>
      <c r="S1227" s="7"/>
    </row>
    <row r="1228" spans="1:19" ht="12.75">
      <c r="A1228" s="44"/>
      <c r="B1228" s="19"/>
      <c r="D1228" s="24"/>
      <c r="E1228" s="6"/>
      <c r="F1228" s="6"/>
      <c r="P1228" s="6"/>
      <c r="Q1228" s="41"/>
      <c r="R1228" s="7"/>
      <c r="S1228" s="7"/>
    </row>
    <row r="1229" spans="1:19" ht="12.75">
      <c r="A1229" s="44"/>
      <c r="B1229" s="19"/>
      <c r="D1229" s="24"/>
      <c r="E1229" s="6"/>
      <c r="F1229" s="6"/>
      <c r="P1229" s="6"/>
      <c r="Q1229" s="41"/>
      <c r="R1229" s="7"/>
      <c r="S1229" s="7"/>
    </row>
    <row r="1230" spans="1:19" ht="12.75">
      <c r="A1230" s="44"/>
      <c r="B1230" s="19"/>
      <c r="D1230" s="24"/>
      <c r="E1230" s="6"/>
      <c r="F1230" s="6"/>
      <c r="P1230" s="6"/>
      <c r="Q1230" s="41"/>
      <c r="R1230" s="7"/>
      <c r="S1230" s="7"/>
    </row>
    <row r="1231" spans="1:19" ht="12.75">
      <c r="A1231" s="44"/>
      <c r="B1231" s="19"/>
      <c r="D1231" s="24"/>
      <c r="E1231" s="6"/>
      <c r="F1231" s="6"/>
      <c r="P1231" s="6"/>
      <c r="Q1231" s="41"/>
      <c r="R1231" s="7"/>
      <c r="S1231" s="7"/>
    </row>
    <row r="1232" spans="1:19" ht="12.75">
      <c r="A1232" s="44"/>
      <c r="B1232" s="19"/>
      <c r="D1232" s="24"/>
      <c r="E1232" s="6"/>
      <c r="F1232" s="6"/>
      <c r="P1232" s="6"/>
      <c r="Q1232" s="41"/>
      <c r="R1232" s="7"/>
      <c r="S1232" s="7"/>
    </row>
    <row r="1233" spans="1:19" ht="12.75">
      <c r="A1233" s="44"/>
      <c r="B1233" s="19"/>
      <c r="D1233" s="24"/>
      <c r="E1233" s="6"/>
      <c r="F1233" s="6"/>
      <c r="P1233" s="6"/>
      <c r="Q1233" s="41"/>
      <c r="R1233" s="7"/>
      <c r="S1233" s="7"/>
    </row>
    <row r="1234" spans="1:19" ht="12.75">
      <c r="A1234" s="44"/>
      <c r="B1234" s="19"/>
      <c r="D1234" s="24"/>
      <c r="E1234" s="6"/>
      <c r="F1234" s="6"/>
      <c r="P1234" s="6"/>
      <c r="Q1234" s="41"/>
      <c r="R1234" s="7"/>
      <c r="S1234" s="7"/>
    </row>
    <row r="1235" spans="1:19" ht="12.75">
      <c r="A1235" s="44"/>
      <c r="B1235" s="19"/>
      <c r="D1235" s="24"/>
      <c r="E1235" s="6"/>
      <c r="F1235" s="6"/>
      <c r="P1235" s="6"/>
      <c r="Q1235" s="41"/>
      <c r="R1235" s="7"/>
      <c r="S1235" s="7"/>
    </row>
    <row r="1236" spans="1:19" ht="12.75">
      <c r="A1236" s="44"/>
      <c r="B1236" s="19"/>
      <c r="D1236" s="24"/>
      <c r="E1236" s="6"/>
      <c r="F1236" s="6"/>
      <c r="P1236" s="6"/>
      <c r="Q1236" s="41"/>
      <c r="R1236" s="7"/>
      <c r="S1236" s="7"/>
    </row>
    <row r="1237" spans="1:19" ht="12.75">
      <c r="A1237" s="44"/>
      <c r="B1237" s="19"/>
      <c r="D1237" s="24"/>
      <c r="E1237" s="6"/>
      <c r="F1237" s="6"/>
      <c r="P1237" s="6"/>
      <c r="Q1237" s="41"/>
      <c r="R1237" s="7"/>
      <c r="S1237" s="7"/>
    </row>
    <row r="1238" spans="1:19" ht="12.75">
      <c r="A1238" s="44"/>
      <c r="B1238" s="19"/>
      <c r="D1238" s="24"/>
      <c r="E1238" s="6"/>
      <c r="F1238" s="6"/>
      <c r="P1238" s="6"/>
      <c r="Q1238" s="41"/>
      <c r="R1238" s="7"/>
      <c r="S1238" s="7"/>
    </row>
    <row r="1239" spans="1:19" ht="12.75">
      <c r="A1239" s="44"/>
      <c r="B1239" s="19"/>
      <c r="D1239" s="24"/>
      <c r="E1239" s="6"/>
      <c r="F1239" s="6"/>
      <c r="P1239" s="6"/>
      <c r="Q1239" s="41"/>
      <c r="R1239" s="7"/>
      <c r="S1239" s="7"/>
    </row>
    <row r="1240" spans="1:19" ht="12.75">
      <c r="A1240" s="44"/>
      <c r="B1240" s="19"/>
      <c r="D1240" s="24"/>
      <c r="E1240" s="6"/>
      <c r="F1240" s="6"/>
      <c r="P1240" s="6"/>
      <c r="Q1240" s="41"/>
      <c r="R1240" s="7"/>
      <c r="S1240" s="7"/>
    </row>
    <row r="1241" spans="1:19" ht="12.75">
      <c r="A1241" s="44"/>
      <c r="B1241" s="19"/>
      <c r="D1241" s="24"/>
      <c r="E1241" s="6"/>
      <c r="F1241" s="6"/>
      <c r="P1241" s="6"/>
      <c r="Q1241" s="41"/>
      <c r="R1241" s="7"/>
      <c r="S1241" s="7"/>
    </row>
    <row r="1242" spans="1:19" ht="12.75">
      <c r="A1242" s="44"/>
      <c r="B1242" s="19"/>
      <c r="D1242" s="24"/>
      <c r="E1242" s="6"/>
      <c r="F1242" s="6"/>
      <c r="P1242" s="6"/>
      <c r="Q1242" s="41"/>
      <c r="R1242" s="7"/>
      <c r="S1242" s="7"/>
    </row>
    <row r="1243" spans="1:19" ht="12.75">
      <c r="A1243" s="44"/>
      <c r="B1243" s="19"/>
      <c r="D1243" s="24"/>
      <c r="E1243" s="6"/>
      <c r="F1243" s="6"/>
      <c r="P1243" s="6"/>
      <c r="Q1243" s="41"/>
      <c r="R1243" s="7"/>
      <c r="S1243" s="7"/>
    </row>
    <row r="1244" spans="1:19" ht="12.75">
      <c r="A1244" s="44"/>
      <c r="B1244" s="19"/>
      <c r="D1244" s="24"/>
      <c r="E1244" s="6"/>
      <c r="F1244" s="6"/>
      <c r="P1244" s="6"/>
      <c r="Q1244" s="41"/>
      <c r="R1244" s="7"/>
      <c r="S1244" s="7"/>
    </row>
    <row r="1245" spans="1:19" ht="12.75">
      <c r="A1245" s="44"/>
      <c r="B1245" s="19"/>
      <c r="D1245" s="24"/>
      <c r="E1245" s="6"/>
      <c r="F1245" s="6"/>
      <c r="P1245" s="6"/>
      <c r="Q1245" s="41"/>
      <c r="R1245" s="7"/>
      <c r="S1245" s="7"/>
    </row>
    <row r="1246" spans="1:19" ht="12.75">
      <c r="A1246" s="44"/>
      <c r="B1246" s="19"/>
      <c r="D1246" s="24"/>
      <c r="E1246" s="6"/>
      <c r="F1246" s="6"/>
      <c r="P1246" s="6"/>
      <c r="Q1246" s="41"/>
      <c r="R1246" s="7"/>
      <c r="S1246" s="7"/>
    </row>
    <row r="1247" spans="1:19" ht="12.75">
      <c r="A1247" s="44"/>
      <c r="B1247" s="19"/>
      <c r="D1247" s="24"/>
      <c r="E1247" s="6"/>
      <c r="F1247" s="6"/>
      <c r="P1247" s="6"/>
      <c r="Q1247" s="41"/>
      <c r="R1247" s="7"/>
      <c r="S1247" s="7"/>
    </row>
    <row r="1248" spans="1:19" ht="12.75">
      <c r="A1248" s="44"/>
      <c r="B1248" s="19"/>
      <c r="D1248" s="24"/>
      <c r="E1248" s="6"/>
      <c r="F1248" s="6"/>
      <c r="P1248" s="6"/>
      <c r="Q1248" s="41"/>
      <c r="R1248" s="7"/>
      <c r="S1248" s="7"/>
    </row>
    <row r="1249" spans="1:19" ht="12.75">
      <c r="A1249" s="44"/>
      <c r="B1249" s="19"/>
      <c r="D1249" s="24"/>
      <c r="E1249" s="6"/>
      <c r="F1249" s="6"/>
      <c r="P1249" s="6"/>
      <c r="Q1249" s="41"/>
      <c r="R1249" s="7"/>
      <c r="S1249" s="7"/>
    </row>
    <row r="1250" spans="1:19" ht="12.75">
      <c r="A1250" s="44"/>
      <c r="B1250" s="19"/>
      <c r="D1250" s="24"/>
      <c r="E1250" s="6"/>
      <c r="F1250" s="6"/>
      <c r="P1250" s="6"/>
      <c r="Q1250" s="41"/>
      <c r="R1250" s="7"/>
      <c r="S1250" s="7"/>
    </row>
    <row r="1251" spans="1:19" ht="12.75">
      <c r="A1251" s="44"/>
      <c r="B1251" s="19"/>
      <c r="D1251" s="24"/>
      <c r="E1251" s="6"/>
      <c r="F1251" s="6"/>
      <c r="P1251" s="6"/>
      <c r="Q1251" s="41"/>
      <c r="R1251" s="7"/>
      <c r="S1251" s="7"/>
    </row>
    <row r="1252" spans="1:19" ht="12.75">
      <c r="A1252" s="44"/>
      <c r="B1252" s="19"/>
      <c r="D1252" s="24"/>
      <c r="E1252" s="6"/>
      <c r="F1252" s="6"/>
      <c r="P1252" s="6"/>
      <c r="Q1252" s="41"/>
      <c r="R1252" s="7"/>
      <c r="S1252" s="7"/>
    </row>
    <row r="1253" spans="1:19" ht="12.75">
      <c r="A1253" s="44"/>
      <c r="B1253" s="19"/>
      <c r="D1253" s="24"/>
      <c r="E1253" s="6"/>
      <c r="F1253" s="6"/>
      <c r="P1253" s="6"/>
      <c r="Q1253" s="41"/>
      <c r="R1253" s="7"/>
      <c r="S1253" s="7"/>
    </row>
    <row r="1254" spans="1:19" ht="12.75">
      <c r="A1254" s="44"/>
      <c r="B1254" s="19"/>
      <c r="D1254" s="24"/>
      <c r="E1254" s="6"/>
      <c r="F1254" s="6"/>
      <c r="P1254" s="6"/>
      <c r="Q1254" s="41"/>
      <c r="R1254" s="7"/>
      <c r="S1254" s="7"/>
    </row>
    <row r="1255" spans="1:19" ht="12.75">
      <c r="A1255" s="44"/>
      <c r="B1255" s="19"/>
      <c r="D1255" s="24"/>
      <c r="E1255" s="6"/>
      <c r="F1255" s="6"/>
      <c r="P1255" s="6"/>
      <c r="Q1255" s="41"/>
      <c r="R1255" s="7"/>
      <c r="S1255" s="7"/>
    </row>
    <row r="1256" spans="1:19" ht="12.75">
      <c r="A1256" s="44"/>
      <c r="B1256" s="19"/>
      <c r="D1256" s="24"/>
      <c r="E1256" s="6"/>
      <c r="F1256" s="6"/>
      <c r="P1256" s="6"/>
      <c r="Q1256" s="41"/>
      <c r="R1256" s="7"/>
      <c r="S1256" s="7"/>
    </row>
    <row r="1257" spans="1:19" ht="12.75">
      <c r="A1257" s="44"/>
      <c r="B1257" s="19"/>
      <c r="D1257" s="24"/>
      <c r="E1257" s="6"/>
      <c r="F1257" s="6"/>
      <c r="P1257" s="6"/>
      <c r="Q1257" s="41"/>
      <c r="R1257" s="7"/>
      <c r="S1257" s="7"/>
    </row>
    <row r="1258" spans="1:19" ht="12.75">
      <c r="A1258" s="44"/>
      <c r="B1258" s="19"/>
      <c r="D1258" s="24"/>
      <c r="E1258" s="6"/>
      <c r="F1258" s="6"/>
      <c r="P1258" s="6"/>
      <c r="Q1258" s="41"/>
      <c r="R1258" s="7"/>
      <c r="S1258" s="7"/>
    </row>
    <row r="1259" spans="1:19" ht="12.75">
      <c r="A1259" s="44"/>
      <c r="B1259" s="19"/>
      <c r="D1259" s="24"/>
      <c r="E1259" s="6"/>
      <c r="F1259" s="6"/>
      <c r="P1259" s="6"/>
      <c r="Q1259" s="41"/>
      <c r="R1259" s="7"/>
      <c r="S1259" s="7"/>
    </row>
    <row r="1260" spans="1:19" ht="12.75">
      <c r="A1260" s="44"/>
      <c r="B1260" s="19"/>
      <c r="D1260" s="24"/>
      <c r="E1260" s="6"/>
      <c r="F1260" s="6"/>
      <c r="P1260" s="6"/>
      <c r="Q1260" s="41"/>
      <c r="R1260" s="7"/>
      <c r="S1260" s="7"/>
    </row>
    <row r="1261" spans="1:19" ht="12.75">
      <c r="A1261" s="44"/>
      <c r="B1261" s="19"/>
      <c r="D1261" s="24"/>
      <c r="E1261" s="6"/>
      <c r="F1261" s="6"/>
      <c r="P1261" s="6"/>
      <c r="Q1261" s="41"/>
      <c r="R1261" s="7"/>
      <c r="S1261" s="7"/>
    </row>
    <row r="1262" spans="1:19" ht="12.75">
      <c r="A1262" s="44"/>
      <c r="B1262" s="19"/>
      <c r="D1262" s="24"/>
      <c r="E1262" s="6"/>
      <c r="F1262" s="6"/>
      <c r="P1262" s="6"/>
      <c r="Q1262" s="41"/>
      <c r="R1262" s="7"/>
      <c r="S1262" s="7"/>
    </row>
    <row r="1263" spans="1:19" ht="12.75">
      <c r="A1263" s="44"/>
      <c r="B1263" s="19"/>
      <c r="D1263" s="24"/>
      <c r="E1263" s="6"/>
      <c r="F1263" s="6"/>
      <c r="P1263" s="6"/>
      <c r="Q1263" s="41"/>
      <c r="R1263" s="7"/>
      <c r="S1263" s="7"/>
    </row>
    <row r="1264" spans="1:19" ht="12.75">
      <c r="A1264" s="44"/>
      <c r="B1264" s="19"/>
      <c r="D1264" s="24"/>
      <c r="E1264" s="6"/>
      <c r="F1264" s="6"/>
      <c r="P1264" s="6"/>
      <c r="Q1264" s="41"/>
      <c r="R1264" s="7"/>
      <c r="S1264" s="7"/>
    </row>
    <row r="1265" spans="1:19" ht="12.75">
      <c r="A1265" s="44"/>
      <c r="B1265" s="19"/>
      <c r="D1265" s="24"/>
      <c r="E1265" s="6"/>
      <c r="F1265" s="6"/>
      <c r="P1265" s="6"/>
      <c r="Q1265" s="41"/>
      <c r="R1265" s="7"/>
      <c r="S1265" s="7"/>
    </row>
    <row r="1266" spans="1:19" ht="12.75">
      <c r="A1266" s="44"/>
      <c r="B1266" s="19"/>
      <c r="D1266" s="24"/>
      <c r="E1266" s="6"/>
      <c r="F1266" s="6"/>
      <c r="P1266" s="6"/>
      <c r="Q1266" s="41"/>
      <c r="R1266" s="7"/>
      <c r="S1266" s="7"/>
    </row>
    <row r="1267" spans="1:19" ht="12.75">
      <c r="A1267" s="44"/>
      <c r="B1267" s="19"/>
      <c r="D1267" s="24"/>
      <c r="E1267" s="6"/>
      <c r="F1267" s="6"/>
      <c r="P1267" s="6"/>
      <c r="Q1267" s="41"/>
      <c r="R1267" s="7"/>
      <c r="S1267" s="7"/>
    </row>
    <row r="1268" spans="1:19" ht="12.75">
      <c r="A1268" s="44"/>
      <c r="B1268" s="19"/>
      <c r="D1268" s="24"/>
      <c r="E1268" s="6"/>
      <c r="F1268" s="6"/>
      <c r="P1268" s="6"/>
      <c r="Q1268" s="41"/>
      <c r="R1268" s="7"/>
      <c r="S1268" s="7"/>
    </row>
    <row r="1269" spans="1:19" ht="12.75">
      <c r="A1269" s="44"/>
      <c r="B1269" s="19"/>
      <c r="D1269" s="24"/>
      <c r="E1269" s="6"/>
      <c r="F1269" s="6"/>
      <c r="P1269" s="6"/>
      <c r="Q1269" s="41"/>
      <c r="R1269" s="7"/>
      <c r="S1269" s="7"/>
    </row>
    <row r="1270" spans="1:19" ht="12.75">
      <c r="A1270" s="44"/>
      <c r="B1270" s="19"/>
      <c r="D1270" s="24"/>
      <c r="E1270" s="6"/>
      <c r="F1270" s="6"/>
      <c r="P1270" s="6"/>
      <c r="Q1270" s="41"/>
      <c r="R1270" s="7"/>
      <c r="S1270" s="7"/>
    </row>
    <row r="1271" spans="1:19" ht="12.75">
      <c r="A1271" s="44"/>
      <c r="B1271" s="19"/>
      <c r="D1271" s="24"/>
      <c r="E1271" s="6"/>
      <c r="F1271" s="6"/>
      <c r="P1271" s="6"/>
      <c r="Q1271" s="41"/>
      <c r="R1271" s="7"/>
      <c r="S1271" s="7"/>
    </row>
    <row r="1272" spans="1:19" ht="12.75">
      <c r="A1272" s="44"/>
      <c r="B1272" s="19"/>
      <c r="D1272" s="24"/>
      <c r="E1272" s="6"/>
      <c r="F1272" s="6"/>
      <c r="P1272" s="6"/>
      <c r="Q1272" s="41"/>
      <c r="R1272" s="7"/>
      <c r="S1272" s="7"/>
    </row>
    <row r="1273" spans="1:19" ht="12.75">
      <c r="A1273" s="44"/>
      <c r="B1273" s="19"/>
      <c r="D1273" s="24"/>
      <c r="E1273" s="6"/>
      <c r="F1273" s="6"/>
      <c r="P1273" s="6"/>
      <c r="Q1273" s="41"/>
      <c r="R1273" s="7"/>
      <c r="S1273" s="7"/>
    </row>
    <row r="1274" spans="1:19" ht="12.75">
      <c r="A1274" s="44"/>
      <c r="B1274" s="19"/>
      <c r="D1274" s="24"/>
      <c r="E1274" s="6"/>
      <c r="F1274" s="6"/>
      <c r="P1274" s="6"/>
      <c r="Q1274" s="41"/>
      <c r="R1274" s="7"/>
      <c r="S1274" s="7"/>
    </row>
    <row r="1275" spans="1:19" ht="12.75">
      <c r="A1275" s="44"/>
      <c r="B1275" s="19"/>
      <c r="D1275" s="24"/>
      <c r="E1275" s="6"/>
      <c r="F1275" s="6"/>
      <c r="P1275" s="6"/>
      <c r="Q1275" s="41"/>
      <c r="R1275" s="7"/>
      <c r="S1275" s="7"/>
    </row>
    <row r="1276" spans="1:19" ht="12.75">
      <c r="A1276" s="44"/>
      <c r="B1276" s="19"/>
      <c r="D1276" s="24"/>
      <c r="E1276" s="6"/>
      <c r="F1276" s="6"/>
      <c r="P1276" s="6"/>
      <c r="Q1276" s="41"/>
      <c r="R1276" s="7"/>
      <c r="S1276" s="7"/>
    </row>
    <row r="1277" spans="1:19" ht="12.75">
      <c r="A1277" s="44"/>
      <c r="B1277" s="19"/>
      <c r="D1277" s="24"/>
      <c r="E1277" s="6"/>
      <c r="F1277" s="6"/>
      <c r="P1277" s="6"/>
      <c r="Q1277" s="41"/>
      <c r="R1277" s="7"/>
      <c r="S1277" s="7"/>
    </row>
    <row r="1278" spans="1:19" ht="12.75">
      <c r="A1278" s="44"/>
      <c r="B1278" s="19"/>
      <c r="D1278" s="24"/>
      <c r="E1278" s="6"/>
      <c r="F1278" s="6"/>
      <c r="P1278" s="6"/>
      <c r="Q1278" s="41"/>
      <c r="R1278" s="7"/>
      <c r="S1278" s="7"/>
    </row>
    <row r="1279" spans="1:19" ht="12.75">
      <c r="A1279" s="44"/>
      <c r="B1279" s="19"/>
      <c r="D1279" s="24"/>
      <c r="E1279" s="6"/>
      <c r="F1279" s="6"/>
      <c r="P1279" s="6"/>
      <c r="Q1279" s="41"/>
      <c r="R1279" s="7"/>
      <c r="S1279" s="7"/>
    </row>
    <row r="1280" spans="1:19" ht="12.75">
      <c r="A1280" s="44"/>
      <c r="B1280" s="19"/>
      <c r="D1280" s="24"/>
      <c r="E1280" s="6"/>
      <c r="F1280" s="6"/>
      <c r="P1280" s="6"/>
      <c r="Q1280" s="41"/>
      <c r="R1280" s="7"/>
      <c r="S1280" s="7"/>
    </row>
    <row r="1281" spans="1:19" ht="12.75">
      <c r="A1281" s="44"/>
      <c r="B1281" s="19"/>
      <c r="D1281" s="24"/>
      <c r="E1281" s="6"/>
      <c r="F1281" s="6"/>
      <c r="P1281" s="6"/>
      <c r="Q1281" s="41"/>
      <c r="R1281" s="7"/>
      <c r="S1281" s="7"/>
    </row>
    <row r="1282" spans="1:19" ht="12.75">
      <c r="A1282" s="44"/>
      <c r="B1282" s="19"/>
      <c r="D1282" s="24"/>
      <c r="E1282" s="6"/>
      <c r="F1282" s="6"/>
      <c r="P1282" s="6"/>
      <c r="Q1282" s="41"/>
      <c r="R1282" s="7"/>
      <c r="S1282" s="7"/>
    </row>
    <row r="1283" spans="1:19" ht="12.75">
      <c r="A1283" s="44"/>
      <c r="B1283" s="19"/>
      <c r="D1283" s="24"/>
      <c r="E1283" s="6"/>
      <c r="F1283" s="6"/>
      <c r="P1283" s="6"/>
      <c r="Q1283" s="41"/>
      <c r="R1283" s="7"/>
      <c r="S1283" s="7"/>
    </row>
    <row r="1284" spans="1:19" ht="12.75">
      <c r="A1284" s="44"/>
      <c r="B1284" s="19"/>
      <c r="D1284" s="24"/>
      <c r="E1284" s="6"/>
      <c r="F1284" s="6"/>
      <c r="P1284" s="6"/>
      <c r="Q1284" s="41"/>
      <c r="R1284" s="7"/>
      <c r="S1284" s="7"/>
    </row>
    <row r="1285" spans="1:19" ht="12.75">
      <c r="A1285" s="44"/>
      <c r="B1285" s="19"/>
      <c r="D1285" s="24"/>
      <c r="E1285" s="6"/>
      <c r="F1285" s="6"/>
      <c r="P1285" s="6"/>
      <c r="Q1285" s="41"/>
      <c r="R1285" s="7"/>
      <c r="S1285" s="7"/>
    </row>
    <row r="1286" spans="1:19" ht="12.75">
      <c r="A1286" s="44"/>
      <c r="B1286" s="19"/>
      <c r="D1286" s="24"/>
      <c r="E1286" s="6"/>
      <c r="F1286" s="6"/>
      <c r="P1286" s="6"/>
      <c r="Q1286" s="41"/>
      <c r="R1286" s="7"/>
      <c r="S1286" s="7"/>
    </row>
    <row r="1287" spans="1:19" ht="12.75">
      <c r="A1287" s="44"/>
      <c r="B1287" s="19"/>
      <c r="D1287" s="24"/>
      <c r="E1287" s="6"/>
      <c r="F1287" s="6"/>
      <c r="P1287" s="6"/>
      <c r="Q1287" s="41"/>
      <c r="R1287" s="7"/>
      <c r="S1287" s="7"/>
    </row>
    <row r="1288" spans="1:19" ht="12.75">
      <c r="A1288" s="44"/>
      <c r="B1288" s="19"/>
      <c r="D1288" s="24"/>
      <c r="E1288" s="6"/>
      <c r="F1288" s="6"/>
      <c r="P1288" s="6"/>
      <c r="Q1288" s="41"/>
      <c r="R1288" s="7"/>
      <c r="S1288" s="7"/>
    </row>
    <row r="1289" spans="1:19" ht="12.75">
      <c r="A1289" s="44"/>
      <c r="B1289" s="19"/>
      <c r="D1289" s="24"/>
      <c r="E1289" s="6"/>
      <c r="F1289" s="6"/>
      <c r="P1289" s="6"/>
      <c r="Q1289" s="41"/>
      <c r="R1289" s="7"/>
      <c r="S1289" s="7"/>
    </row>
    <row r="1290" spans="1:19" ht="12.75">
      <c r="A1290" s="44"/>
      <c r="B1290" s="19"/>
      <c r="D1290" s="24"/>
      <c r="E1290" s="6"/>
      <c r="F1290" s="6"/>
      <c r="P1290" s="6"/>
      <c r="Q1290" s="41"/>
      <c r="R1290" s="7"/>
      <c r="S1290" s="7"/>
    </row>
    <row r="1291" spans="1:19" ht="12.75">
      <c r="A1291" s="44"/>
      <c r="B1291" s="19"/>
      <c r="D1291" s="24"/>
      <c r="E1291" s="6"/>
      <c r="F1291" s="6"/>
      <c r="P1291" s="6"/>
      <c r="Q1291" s="41"/>
      <c r="R1291" s="7"/>
      <c r="S1291" s="7"/>
    </row>
    <row r="1292" spans="1:19" ht="12.75">
      <c r="A1292" s="44"/>
      <c r="B1292" s="19"/>
      <c r="D1292" s="24"/>
      <c r="E1292" s="6"/>
      <c r="F1292" s="6"/>
      <c r="P1292" s="6"/>
      <c r="Q1292" s="41"/>
      <c r="R1292" s="7"/>
      <c r="S1292" s="7"/>
    </row>
    <row r="1293" spans="1:19" ht="12.75">
      <c r="A1293" s="44"/>
      <c r="B1293" s="19"/>
      <c r="D1293" s="24"/>
      <c r="E1293" s="6"/>
      <c r="F1293" s="6"/>
      <c r="P1293" s="6"/>
      <c r="Q1293" s="41"/>
      <c r="R1293" s="7"/>
      <c r="S1293" s="7"/>
    </row>
    <row r="1294" spans="1:19" ht="12.75">
      <c r="A1294" s="44"/>
      <c r="B1294" s="19"/>
      <c r="D1294" s="24"/>
      <c r="E1294" s="6"/>
      <c r="F1294" s="6"/>
      <c r="P1294" s="6"/>
      <c r="Q1294" s="41"/>
      <c r="R1294" s="7"/>
      <c r="S1294" s="7"/>
    </row>
    <row r="1295" spans="1:19" ht="12.75">
      <c r="A1295" s="44"/>
      <c r="B1295" s="19"/>
      <c r="D1295" s="24"/>
      <c r="E1295" s="6"/>
      <c r="F1295" s="6"/>
      <c r="P1295" s="6"/>
      <c r="Q1295" s="41"/>
      <c r="R1295" s="7"/>
      <c r="S1295" s="7"/>
    </row>
    <row r="1296" spans="1:19" ht="12.75">
      <c r="A1296" s="44"/>
      <c r="B1296" s="19"/>
      <c r="D1296" s="24"/>
      <c r="E1296" s="6"/>
      <c r="F1296" s="6"/>
      <c r="P1296" s="6"/>
      <c r="Q1296" s="41"/>
      <c r="R1296" s="7"/>
      <c r="S1296" s="7"/>
    </row>
    <row r="1297" spans="1:19" ht="12.75">
      <c r="A1297" s="44"/>
      <c r="B1297" s="19"/>
      <c r="D1297" s="24"/>
      <c r="E1297" s="6"/>
      <c r="F1297" s="6"/>
      <c r="P1297" s="6"/>
      <c r="Q1297" s="41"/>
      <c r="R1297" s="7"/>
      <c r="S1297" s="7"/>
    </row>
    <row r="1298" spans="1:19" ht="12.75">
      <c r="A1298" s="44"/>
      <c r="B1298" s="19"/>
      <c r="D1298" s="24"/>
      <c r="E1298" s="6"/>
      <c r="F1298" s="6"/>
      <c r="P1298" s="6"/>
      <c r="Q1298" s="41"/>
      <c r="R1298" s="7"/>
      <c r="S1298" s="7"/>
    </row>
    <row r="1299" spans="1:19" ht="12.75">
      <c r="A1299" s="44"/>
      <c r="B1299" s="19"/>
      <c r="D1299" s="24"/>
      <c r="E1299" s="6"/>
      <c r="F1299" s="6"/>
      <c r="P1299" s="6"/>
      <c r="Q1299" s="41"/>
      <c r="R1299" s="7"/>
      <c r="S1299" s="7"/>
    </row>
    <row r="1300" spans="1:19" ht="12.75">
      <c r="A1300" s="44"/>
      <c r="B1300" s="19"/>
      <c r="D1300" s="24"/>
      <c r="E1300" s="6"/>
      <c r="F1300" s="6"/>
      <c r="P1300" s="6"/>
      <c r="Q1300" s="41"/>
      <c r="R1300" s="7"/>
      <c r="S1300" s="7"/>
    </row>
    <row r="1301" spans="1:19" ht="12.75">
      <c r="A1301" s="44"/>
      <c r="B1301" s="19"/>
      <c r="D1301" s="24"/>
      <c r="E1301" s="6"/>
      <c r="F1301" s="6"/>
      <c r="P1301" s="6"/>
      <c r="Q1301" s="41"/>
      <c r="R1301" s="7"/>
      <c r="S1301" s="7"/>
    </row>
    <row r="1302" spans="1:19" ht="12.75">
      <c r="A1302" s="44"/>
      <c r="B1302" s="19"/>
      <c r="D1302" s="24"/>
      <c r="E1302" s="6"/>
      <c r="F1302" s="6"/>
      <c r="P1302" s="6"/>
      <c r="Q1302" s="41"/>
      <c r="R1302" s="7"/>
      <c r="S1302" s="7"/>
    </row>
    <row r="1303" spans="1:19" ht="12.75">
      <c r="A1303" s="44"/>
      <c r="B1303" s="19"/>
      <c r="D1303" s="24"/>
      <c r="E1303" s="6"/>
      <c r="F1303" s="6"/>
      <c r="P1303" s="6"/>
      <c r="Q1303" s="41"/>
      <c r="R1303" s="7"/>
      <c r="S1303" s="7"/>
    </row>
    <row r="1304" spans="1:19" ht="12.75">
      <c r="A1304" s="44"/>
      <c r="B1304" s="19"/>
      <c r="D1304" s="24"/>
      <c r="E1304" s="6"/>
      <c r="F1304" s="6"/>
      <c r="P1304" s="6"/>
      <c r="Q1304" s="41"/>
      <c r="R1304" s="7"/>
      <c r="S1304" s="7"/>
    </row>
    <row r="1305" spans="1:19" ht="12.75">
      <c r="A1305" s="44"/>
      <c r="B1305" s="19"/>
      <c r="D1305" s="24"/>
      <c r="E1305" s="6"/>
      <c r="F1305" s="6"/>
      <c r="P1305" s="6"/>
      <c r="Q1305" s="41"/>
      <c r="R1305" s="7"/>
      <c r="S1305" s="7"/>
    </row>
    <row r="1306" spans="1:19" ht="12.75">
      <c r="A1306" s="44"/>
      <c r="B1306" s="19"/>
      <c r="D1306" s="24"/>
      <c r="E1306" s="6"/>
      <c r="F1306" s="6"/>
      <c r="P1306" s="6"/>
      <c r="Q1306" s="41"/>
      <c r="R1306" s="7"/>
      <c r="S1306" s="7"/>
    </row>
    <row r="1307" spans="1:19" ht="12.75">
      <c r="A1307" s="44"/>
      <c r="B1307" s="19"/>
      <c r="D1307" s="24"/>
      <c r="E1307" s="6"/>
      <c r="F1307" s="6"/>
      <c r="P1307" s="6"/>
      <c r="Q1307" s="41"/>
      <c r="R1307" s="7"/>
      <c r="S1307" s="7"/>
    </row>
    <row r="1308" spans="1:19" ht="12.75">
      <c r="A1308" s="44"/>
      <c r="B1308" s="19"/>
      <c r="D1308" s="24"/>
      <c r="E1308" s="6"/>
      <c r="F1308" s="6"/>
      <c r="P1308" s="6"/>
      <c r="Q1308" s="41"/>
      <c r="R1308" s="7"/>
      <c r="S1308" s="7"/>
    </row>
    <row r="1309" spans="1:19" ht="12.75">
      <c r="A1309" s="44"/>
      <c r="B1309" s="19"/>
      <c r="D1309" s="24"/>
      <c r="E1309" s="6"/>
      <c r="F1309" s="6"/>
      <c r="P1309" s="6"/>
      <c r="Q1309" s="41"/>
      <c r="R1309" s="7"/>
      <c r="S1309" s="7"/>
    </row>
    <row r="1310" spans="1:19" ht="12.75">
      <c r="A1310" s="44"/>
      <c r="B1310" s="19"/>
      <c r="D1310" s="24"/>
      <c r="E1310" s="6"/>
      <c r="F1310" s="6"/>
      <c r="P1310" s="6"/>
      <c r="Q1310" s="41"/>
      <c r="R1310" s="7"/>
      <c r="S1310" s="7"/>
    </row>
    <row r="1311" spans="1:19" ht="12.75">
      <c r="A1311" s="44"/>
      <c r="B1311" s="19"/>
      <c r="D1311" s="24"/>
      <c r="E1311" s="6"/>
      <c r="F1311" s="6"/>
      <c r="P1311" s="6"/>
      <c r="Q1311" s="41"/>
      <c r="R1311" s="7"/>
      <c r="S1311" s="7"/>
    </row>
    <row r="1312" spans="1:19" ht="12.75">
      <c r="A1312" s="44"/>
      <c r="B1312" s="19"/>
      <c r="D1312" s="24"/>
      <c r="E1312" s="6"/>
      <c r="F1312" s="6"/>
      <c r="P1312" s="6"/>
      <c r="Q1312" s="41"/>
      <c r="R1312" s="7"/>
      <c r="S1312" s="7"/>
    </row>
    <row r="1313" spans="1:19" ht="12.75">
      <c r="A1313" s="44"/>
      <c r="B1313" s="19"/>
      <c r="D1313" s="24"/>
      <c r="E1313" s="6"/>
      <c r="F1313" s="6"/>
      <c r="P1313" s="6"/>
      <c r="Q1313" s="41"/>
      <c r="R1313" s="7"/>
      <c r="S1313" s="7"/>
    </row>
    <row r="1314" spans="1:19" ht="12.75">
      <c r="A1314" s="44"/>
      <c r="B1314" s="19"/>
      <c r="D1314" s="24"/>
      <c r="E1314" s="6"/>
      <c r="F1314" s="6"/>
      <c r="P1314" s="6"/>
      <c r="Q1314" s="41"/>
      <c r="R1314" s="7"/>
      <c r="S1314" s="7"/>
    </row>
    <row r="1315" spans="1:19" ht="12.75">
      <c r="A1315" s="44"/>
      <c r="B1315" s="19"/>
      <c r="D1315" s="24"/>
      <c r="E1315" s="6"/>
      <c r="F1315" s="6"/>
      <c r="P1315" s="6"/>
      <c r="Q1315" s="41"/>
      <c r="R1315" s="7"/>
      <c r="S1315" s="7"/>
    </row>
    <row r="1316" spans="1:19" ht="12.75">
      <c r="A1316" s="44"/>
      <c r="B1316" s="19"/>
      <c r="D1316" s="24"/>
      <c r="E1316" s="6"/>
      <c r="F1316" s="6"/>
      <c r="P1316" s="6"/>
      <c r="Q1316" s="41"/>
      <c r="R1316" s="7"/>
      <c r="S1316" s="7"/>
    </row>
    <row r="1317" spans="1:19" ht="12.75">
      <c r="A1317" s="44"/>
      <c r="B1317" s="19"/>
      <c r="D1317" s="24"/>
      <c r="E1317" s="6"/>
      <c r="F1317" s="6"/>
      <c r="P1317" s="6"/>
      <c r="Q1317" s="41"/>
      <c r="R1317" s="7"/>
      <c r="S1317" s="7"/>
    </row>
    <row r="1318" spans="1:19" ht="12.75">
      <c r="A1318" s="44"/>
      <c r="B1318" s="19"/>
      <c r="D1318" s="24"/>
      <c r="E1318" s="6"/>
      <c r="F1318" s="6"/>
      <c r="P1318" s="6"/>
      <c r="Q1318" s="41"/>
      <c r="R1318" s="7"/>
      <c r="S1318" s="7"/>
    </row>
    <row r="1319" spans="1:19" ht="12.75">
      <c r="A1319" s="44"/>
      <c r="B1319" s="19"/>
      <c r="D1319" s="24"/>
      <c r="E1319" s="6"/>
      <c r="F1319" s="6"/>
      <c r="P1319" s="6"/>
      <c r="Q1319" s="41"/>
      <c r="R1319" s="7"/>
      <c r="S1319" s="7"/>
    </row>
    <row r="1320" spans="1:19" ht="12.75">
      <c r="A1320" s="44"/>
      <c r="B1320" s="19"/>
      <c r="D1320" s="24"/>
      <c r="E1320" s="6"/>
      <c r="F1320" s="6"/>
      <c r="P1320" s="6"/>
      <c r="Q1320" s="41"/>
      <c r="R1320" s="7"/>
      <c r="S1320" s="7"/>
    </row>
    <row r="1321" spans="1:19" ht="12.75">
      <c r="A1321" s="44"/>
      <c r="B1321" s="19"/>
      <c r="D1321" s="24"/>
      <c r="E1321" s="6"/>
      <c r="F1321" s="6"/>
      <c r="P1321" s="6"/>
      <c r="Q1321" s="41"/>
      <c r="R1321" s="7"/>
      <c r="S1321" s="7"/>
    </row>
    <row r="1322" spans="1:19" ht="12.75">
      <c r="A1322" s="44"/>
      <c r="B1322" s="19"/>
      <c r="D1322" s="24"/>
      <c r="E1322" s="6"/>
      <c r="F1322" s="6"/>
      <c r="P1322" s="6"/>
      <c r="Q1322" s="41"/>
      <c r="R1322" s="7"/>
      <c r="S1322" s="7"/>
    </row>
    <row r="1323" spans="1:19" ht="12.75">
      <c r="A1323" s="44"/>
      <c r="B1323" s="19"/>
      <c r="D1323" s="24"/>
      <c r="E1323" s="6"/>
      <c r="F1323" s="6"/>
      <c r="P1323" s="6"/>
      <c r="Q1323" s="41"/>
      <c r="R1323" s="7"/>
      <c r="S1323" s="7"/>
    </row>
    <row r="1324" spans="1:19" ht="12.75">
      <c r="A1324" s="44"/>
      <c r="B1324" s="19"/>
      <c r="D1324" s="24"/>
      <c r="E1324" s="6"/>
      <c r="F1324" s="6"/>
      <c r="P1324" s="6"/>
      <c r="Q1324" s="41"/>
      <c r="R1324" s="7"/>
      <c r="S1324" s="7"/>
    </row>
    <row r="1325" spans="1:19" ht="12.75">
      <c r="A1325" s="44"/>
      <c r="B1325" s="19"/>
      <c r="D1325" s="24"/>
      <c r="E1325" s="6"/>
      <c r="F1325" s="6"/>
      <c r="P1325" s="6"/>
      <c r="Q1325" s="41"/>
      <c r="R1325" s="7"/>
      <c r="S1325" s="7"/>
    </row>
    <row r="1326" spans="1:19" ht="12.75">
      <c r="A1326" s="44"/>
      <c r="B1326" s="19"/>
      <c r="D1326" s="24"/>
      <c r="E1326" s="6"/>
      <c r="F1326" s="6"/>
      <c r="P1326" s="6"/>
      <c r="Q1326" s="41"/>
      <c r="R1326" s="7"/>
      <c r="S1326" s="7"/>
    </row>
    <row r="1327" spans="1:19" ht="12.75">
      <c r="A1327" s="44"/>
      <c r="B1327" s="19"/>
      <c r="D1327" s="24"/>
      <c r="E1327" s="6"/>
      <c r="F1327" s="6"/>
      <c r="P1327" s="6"/>
      <c r="Q1327" s="41"/>
      <c r="R1327" s="7"/>
      <c r="S1327" s="7"/>
    </row>
    <row r="1328" spans="1:19" ht="12.75">
      <c r="A1328" s="44"/>
      <c r="B1328" s="19"/>
      <c r="D1328" s="24"/>
      <c r="E1328" s="6"/>
      <c r="F1328" s="6"/>
      <c r="P1328" s="6"/>
      <c r="Q1328" s="41"/>
      <c r="R1328" s="7"/>
      <c r="S1328" s="7"/>
    </row>
    <row r="1329" spans="1:19" ht="12.75">
      <c r="A1329" s="44"/>
      <c r="B1329" s="19"/>
      <c r="D1329" s="24"/>
      <c r="E1329" s="6"/>
      <c r="F1329" s="6"/>
      <c r="P1329" s="6"/>
      <c r="Q1329" s="41"/>
      <c r="R1329" s="7"/>
      <c r="S1329" s="7"/>
    </row>
    <row r="1330" spans="1:19" ht="12.75">
      <c r="A1330" s="44"/>
      <c r="B1330" s="19"/>
      <c r="D1330" s="24"/>
      <c r="E1330" s="6"/>
      <c r="F1330" s="6"/>
      <c r="P1330" s="6"/>
      <c r="Q1330" s="41"/>
      <c r="R1330" s="7"/>
      <c r="S1330" s="7"/>
    </row>
    <row r="1331" spans="1:19" ht="12.75">
      <c r="A1331" s="44"/>
      <c r="B1331" s="19"/>
      <c r="D1331" s="24"/>
      <c r="E1331" s="6"/>
      <c r="F1331" s="6"/>
      <c r="P1331" s="6"/>
      <c r="Q1331" s="41"/>
      <c r="R1331" s="7"/>
      <c r="S1331" s="7"/>
    </row>
    <row r="1332" spans="1:19" ht="12.75">
      <c r="A1332" s="44"/>
      <c r="B1332" s="19"/>
      <c r="D1332" s="24"/>
      <c r="E1332" s="6"/>
      <c r="F1332" s="6"/>
      <c r="P1332" s="6"/>
      <c r="Q1332" s="41"/>
      <c r="R1332" s="7"/>
      <c r="S1332" s="7"/>
    </row>
    <row r="1333" spans="1:19" ht="12.75">
      <c r="A1333" s="44"/>
      <c r="B1333" s="19"/>
      <c r="D1333" s="24"/>
      <c r="E1333" s="6"/>
      <c r="F1333" s="6"/>
      <c r="P1333" s="6"/>
      <c r="Q1333" s="41"/>
      <c r="R1333" s="7"/>
      <c r="S1333" s="7"/>
    </row>
    <row r="1334" spans="1:19" ht="12.75">
      <c r="A1334" s="44"/>
      <c r="B1334" s="19"/>
      <c r="D1334" s="24"/>
      <c r="E1334" s="6"/>
      <c r="F1334" s="6"/>
      <c r="P1334" s="6"/>
      <c r="Q1334" s="41"/>
      <c r="R1334" s="7"/>
      <c r="S1334" s="7"/>
    </row>
    <row r="1335" spans="1:19" ht="12.75">
      <c r="A1335" s="44"/>
      <c r="B1335" s="19"/>
      <c r="D1335" s="24"/>
      <c r="E1335" s="6"/>
      <c r="F1335" s="6"/>
      <c r="P1335" s="6"/>
      <c r="Q1335" s="41"/>
      <c r="R1335" s="7"/>
      <c r="S1335" s="7"/>
    </row>
    <row r="1336" spans="1:19" ht="12.75">
      <c r="A1336" s="44"/>
      <c r="B1336" s="19"/>
      <c r="D1336" s="24"/>
      <c r="E1336" s="6"/>
      <c r="F1336" s="6"/>
      <c r="P1336" s="6"/>
      <c r="Q1336" s="41"/>
      <c r="R1336" s="7"/>
      <c r="S1336" s="7"/>
    </row>
    <row r="1337" spans="1:19" ht="12.75">
      <c r="A1337" s="44"/>
      <c r="B1337" s="19"/>
      <c r="D1337" s="24"/>
      <c r="E1337" s="6"/>
      <c r="F1337" s="6"/>
      <c r="P1337" s="6"/>
      <c r="Q1337" s="41"/>
      <c r="R1337" s="7"/>
      <c r="S1337" s="7"/>
    </row>
    <row r="1338" spans="1:19" ht="12.75">
      <c r="A1338" s="44"/>
      <c r="B1338" s="19"/>
      <c r="D1338" s="24"/>
      <c r="E1338" s="6"/>
      <c r="F1338" s="6"/>
      <c r="P1338" s="6"/>
      <c r="Q1338" s="41"/>
      <c r="R1338" s="7"/>
      <c r="S1338" s="7"/>
    </row>
    <row r="1339" spans="1:19" ht="12.75">
      <c r="A1339" s="44"/>
      <c r="B1339" s="19"/>
      <c r="D1339" s="24"/>
      <c r="E1339" s="6"/>
      <c r="F1339" s="6"/>
      <c r="P1339" s="6"/>
      <c r="Q1339" s="41"/>
      <c r="R1339" s="7"/>
      <c r="S1339" s="7"/>
    </row>
    <row r="1340" spans="1:19" ht="12.75">
      <c r="A1340" s="44"/>
      <c r="B1340" s="19"/>
      <c r="D1340" s="24"/>
      <c r="E1340" s="6"/>
      <c r="F1340" s="6"/>
      <c r="P1340" s="6"/>
      <c r="Q1340" s="41"/>
      <c r="R1340" s="7"/>
      <c r="S1340" s="7"/>
    </row>
    <row r="1341" spans="1:19" ht="12.75">
      <c r="A1341" s="44"/>
      <c r="B1341" s="19"/>
      <c r="D1341" s="24"/>
      <c r="E1341" s="6"/>
      <c r="F1341" s="6"/>
      <c r="P1341" s="6"/>
      <c r="Q1341" s="41"/>
      <c r="R1341" s="7"/>
      <c r="S1341" s="7"/>
    </row>
    <row r="1342" spans="1:19" ht="12.75">
      <c r="A1342" s="44"/>
      <c r="B1342" s="19"/>
      <c r="D1342" s="24"/>
      <c r="E1342" s="6"/>
      <c r="F1342" s="6"/>
      <c r="P1342" s="6"/>
      <c r="Q1342" s="41"/>
      <c r="R1342" s="7"/>
      <c r="S1342" s="7"/>
    </row>
    <row r="1343" spans="1:19" ht="12.75">
      <c r="A1343" s="44"/>
      <c r="B1343" s="19"/>
      <c r="D1343" s="24"/>
      <c r="E1343" s="6"/>
      <c r="F1343" s="6"/>
      <c r="P1343" s="6"/>
      <c r="Q1343" s="41"/>
      <c r="R1343" s="7"/>
      <c r="S1343" s="7"/>
    </row>
    <row r="1344" spans="1:19" ht="12.75">
      <c r="A1344" s="44"/>
      <c r="B1344" s="19"/>
      <c r="D1344" s="24"/>
      <c r="E1344" s="6"/>
      <c r="F1344" s="6"/>
      <c r="P1344" s="6"/>
      <c r="Q1344" s="41"/>
      <c r="R1344" s="7"/>
      <c r="S1344" s="7"/>
    </row>
    <row r="1345" spans="1:19" ht="12.75">
      <c r="A1345" s="44"/>
      <c r="B1345" s="19"/>
      <c r="D1345" s="24"/>
      <c r="E1345" s="6"/>
      <c r="F1345" s="6"/>
      <c r="P1345" s="6"/>
      <c r="Q1345" s="41"/>
      <c r="R1345" s="7"/>
      <c r="S1345" s="7"/>
    </row>
    <row r="1346" spans="1:19" ht="12.75">
      <c r="A1346" s="44"/>
      <c r="B1346" s="19"/>
      <c r="D1346" s="24"/>
      <c r="E1346" s="6"/>
      <c r="F1346" s="6"/>
      <c r="P1346" s="6"/>
      <c r="Q1346" s="41"/>
      <c r="R1346" s="7"/>
      <c r="S1346" s="7"/>
    </row>
    <row r="1347" spans="1:19" ht="12.75">
      <c r="A1347" s="44"/>
      <c r="B1347" s="19"/>
      <c r="D1347" s="24"/>
      <c r="E1347" s="6"/>
      <c r="F1347" s="6"/>
      <c r="P1347" s="6"/>
      <c r="Q1347" s="41"/>
      <c r="R1347" s="7"/>
      <c r="S1347" s="7"/>
    </row>
    <row r="1348" spans="1:19" ht="12.75">
      <c r="A1348" s="44"/>
      <c r="B1348" s="19"/>
      <c r="D1348" s="24"/>
      <c r="E1348" s="6"/>
      <c r="F1348" s="6"/>
      <c r="P1348" s="6"/>
      <c r="Q1348" s="41"/>
      <c r="R1348" s="7"/>
      <c r="S1348" s="7"/>
    </row>
    <row r="1349" spans="1:19" ht="12.75">
      <c r="A1349" s="44"/>
      <c r="B1349" s="19"/>
      <c r="D1349" s="24"/>
      <c r="E1349" s="6"/>
      <c r="F1349" s="6"/>
      <c r="P1349" s="6"/>
      <c r="Q1349" s="41"/>
      <c r="R1349" s="7"/>
      <c r="S1349" s="7"/>
    </row>
    <row r="1350" spans="1:19" ht="12.75">
      <c r="A1350" s="44"/>
      <c r="B1350" s="19"/>
      <c r="D1350" s="24"/>
      <c r="E1350" s="6"/>
      <c r="F1350" s="6"/>
      <c r="P1350" s="6"/>
      <c r="Q1350" s="41"/>
      <c r="R1350" s="7"/>
      <c r="S1350" s="7"/>
    </row>
    <row r="1351" spans="1:19" ht="12.75">
      <c r="A1351" s="44"/>
      <c r="B1351" s="19"/>
      <c r="D1351" s="24"/>
      <c r="E1351" s="6"/>
      <c r="F1351" s="6"/>
      <c r="P1351" s="6"/>
      <c r="Q1351" s="41"/>
      <c r="R1351" s="7"/>
      <c r="S1351" s="7"/>
    </row>
    <row r="1352" spans="1:19" ht="12.75">
      <c r="A1352" s="44"/>
      <c r="B1352" s="19"/>
      <c r="D1352" s="24"/>
      <c r="E1352" s="6"/>
      <c r="F1352" s="6"/>
      <c r="P1352" s="6"/>
      <c r="Q1352" s="41"/>
      <c r="R1352" s="7"/>
      <c r="S1352" s="7"/>
    </row>
    <row r="1353" spans="1:19" ht="12.75">
      <c r="A1353" s="44"/>
      <c r="B1353" s="19"/>
      <c r="D1353" s="24"/>
      <c r="E1353" s="6"/>
      <c r="F1353" s="6"/>
      <c r="P1353" s="6"/>
      <c r="Q1353" s="41"/>
      <c r="R1353" s="7"/>
      <c r="S1353" s="7"/>
    </row>
    <row r="1354" spans="1:19" ht="12.75">
      <c r="A1354" s="44"/>
      <c r="B1354" s="19"/>
      <c r="D1354" s="24"/>
      <c r="E1354" s="6"/>
      <c r="F1354" s="6"/>
      <c r="P1354" s="6"/>
      <c r="Q1354" s="41"/>
      <c r="R1354" s="7"/>
      <c r="S1354" s="7"/>
    </row>
    <row r="1355" spans="1:19" ht="12.75">
      <c r="A1355" s="44"/>
      <c r="B1355" s="19"/>
      <c r="D1355" s="24"/>
      <c r="E1355" s="6"/>
      <c r="F1355" s="6"/>
      <c r="P1355" s="6"/>
      <c r="Q1355" s="41"/>
      <c r="R1355" s="7"/>
      <c r="S1355" s="7"/>
    </row>
    <row r="1356" spans="1:19" ht="12.75">
      <c r="A1356" s="44"/>
      <c r="B1356" s="19"/>
      <c r="D1356" s="24"/>
      <c r="E1356" s="6"/>
      <c r="F1356" s="6"/>
      <c r="P1356" s="6"/>
      <c r="Q1356" s="41"/>
      <c r="R1356" s="7"/>
      <c r="S1356" s="7"/>
    </row>
    <row r="1357" spans="1:19" ht="12.75">
      <c r="A1357" s="44"/>
      <c r="B1357" s="19"/>
      <c r="D1357" s="24"/>
      <c r="E1357" s="6"/>
      <c r="F1357" s="6"/>
      <c r="P1357" s="6"/>
      <c r="Q1357" s="41"/>
      <c r="R1357" s="7"/>
      <c r="S1357" s="7"/>
    </row>
    <row r="1358" spans="1:19" ht="12.75">
      <c r="A1358" s="44"/>
      <c r="B1358" s="19"/>
      <c r="D1358" s="24"/>
      <c r="E1358" s="6"/>
      <c r="F1358" s="6"/>
      <c r="P1358" s="6"/>
      <c r="Q1358" s="41"/>
      <c r="R1358" s="7"/>
      <c r="S1358" s="7"/>
    </row>
    <row r="1359" spans="1:19" ht="12.75">
      <c r="A1359" s="44"/>
      <c r="B1359" s="19"/>
      <c r="D1359" s="24"/>
      <c r="E1359" s="6"/>
      <c r="F1359" s="6"/>
      <c r="P1359" s="6"/>
      <c r="Q1359" s="41"/>
      <c r="R1359" s="7"/>
      <c r="S1359" s="7"/>
    </row>
    <row r="1360" spans="1:19" ht="12.75">
      <c r="A1360" s="44"/>
      <c r="B1360" s="19"/>
      <c r="D1360" s="24"/>
      <c r="E1360" s="6"/>
      <c r="F1360" s="6"/>
      <c r="P1360" s="6"/>
      <c r="Q1360" s="41"/>
      <c r="R1360" s="7"/>
      <c r="S1360" s="7"/>
    </row>
    <row r="1361" spans="1:19" ht="12.75">
      <c r="A1361" s="44"/>
      <c r="B1361" s="19"/>
      <c r="D1361" s="24"/>
      <c r="E1361" s="6"/>
      <c r="F1361" s="6"/>
      <c r="P1361" s="6"/>
      <c r="Q1361" s="41"/>
      <c r="R1361" s="7"/>
      <c r="S1361" s="7"/>
    </row>
    <row r="1362" spans="1:19" ht="12.75">
      <c r="A1362" s="44"/>
      <c r="B1362" s="19"/>
      <c r="D1362" s="24"/>
      <c r="E1362" s="6"/>
      <c r="F1362" s="6"/>
      <c r="P1362" s="6"/>
      <c r="Q1362" s="41"/>
      <c r="R1362" s="7"/>
      <c r="S1362" s="7"/>
    </row>
    <row r="1363" spans="1:19" ht="12.75">
      <c r="A1363" s="44"/>
      <c r="B1363" s="19"/>
      <c r="D1363" s="24"/>
      <c r="E1363" s="6"/>
      <c r="F1363" s="6"/>
      <c r="P1363" s="6"/>
      <c r="Q1363" s="41"/>
      <c r="R1363" s="7"/>
      <c r="S1363" s="7"/>
    </row>
    <row r="1364" spans="1:19" ht="12.75">
      <c r="A1364" s="44"/>
      <c r="B1364" s="19"/>
      <c r="D1364" s="24"/>
      <c r="E1364" s="6"/>
      <c r="F1364" s="6"/>
      <c r="P1364" s="6"/>
      <c r="Q1364" s="41"/>
      <c r="R1364" s="7"/>
      <c r="S1364" s="7"/>
    </row>
    <row r="1365" spans="1:19" ht="12.75">
      <c r="A1365" s="44"/>
      <c r="B1365" s="19"/>
      <c r="D1365" s="24"/>
      <c r="E1365" s="6"/>
      <c r="F1365" s="6"/>
      <c r="P1365" s="6"/>
      <c r="Q1365" s="41"/>
      <c r="R1365" s="7"/>
      <c r="S1365" s="7"/>
    </row>
    <row r="1366" spans="1:19" ht="12.75">
      <c r="A1366" s="44"/>
      <c r="B1366" s="19"/>
      <c r="D1366" s="24"/>
      <c r="E1366" s="6"/>
      <c r="F1366" s="6"/>
      <c r="P1366" s="6"/>
      <c r="Q1366" s="41"/>
      <c r="R1366" s="7"/>
      <c r="S1366" s="7"/>
    </row>
    <row r="1367" spans="1:19" ht="12.75">
      <c r="A1367" s="44"/>
      <c r="B1367" s="19"/>
      <c r="D1367" s="24"/>
      <c r="E1367" s="6"/>
      <c r="F1367" s="6"/>
      <c r="P1367" s="6"/>
      <c r="Q1367" s="41"/>
      <c r="R1367" s="7"/>
      <c r="S1367" s="7"/>
    </row>
    <row r="1368" spans="1:19" ht="12.75">
      <c r="A1368" s="44"/>
      <c r="B1368" s="19"/>
      <c r="D1368" s="24"/>
      <c r="E1368" s="6"/>
      <c r="F1368" s="6"/>
      <c r="P1368" s="6"/>
      <c r="Q1368" s="41"/>
      <c r="R1368" s="7"/>
      <c r="S1368" s="7"/>
    </row>
    <row r="1369" spans="1:19" ht="12.75">
      <c r="A1369" s="44"/>
      <c r="B1369" s="19"/>
      <c r="D1369" s="24"/>
      <c r="E1369" s="6"/>
      <c r="F1369" s="6"/>
      <c r="P1369" s="6"/>
      <c r="Q1369" s="41"/>
      <c r="R1369" s="7"/>
      <c r="S1369" s="7"/>
    </row>
    <row r="1370" spans="1:19" ht="12.75">
      <c r="A1370" s="44"/>
      <c r="B1370" s="19"/>
      <c r="D1370" s="24"/>
      <c r="E1370" s="6"/>
      <c r="F1370" s="6"/>
      <c r="P1370" s="6"/>
      <c r="Q1370" s="41"/>
      <c r="R1370" s="7"/>
      <c r="S1370" s="7"/>
    </row>
    <row r="1371" spans="1:19" ht="12.75">
      <c r="A1371" s="44"/>
      <c r="B1371" s="19"/>
      <c r="D1371" s="24"/>
      <c r="E1371" s="6"/>
      <c r="F1371" s="6"/>
      <c r="P1371" s="6"/>
      <c r="Q1371" s="41"/>
      <c r="R1371" s="7"/>
      <c r="S1371" s="7"/>
    </row>
    <row r="1372" spans="1:19" ht="12.75">
      <c r="A1372" s="44"/>
      <c r="B1372" s="19"/>
      <c r="D1372" s="24"/>
      <c r="E1372" s="6"/>
      <c r="F1372" s="6"/>
      <c r="P1372" s="6"/>
      <c r="Q1372" s="41"/>
      <c r="R1372" s="7"/>
      <c r="S1372" s="7"/>
    </row>
    <row r="1373" spans="1:19" ht="12.75">
      <c r="A1373" s="44"/>
      <c r="B1373" s="19"/>
      <c r="D1373" s="24"/>
      <c r="E1373" s="6"/>
      <c r="F1373" s="6"/>
      <c r="P1373" s="6"/>
      <c r="Q1373" s="41"/>
      <c r="R1373" s="7"/>
      <c r="S1373" s="7"/>
    </row>
    <row r="1374" spans="1:19" ht="12.75">
      <c r="A1374" s="44"/>
      <c r="B1374" s="19"/>
      <c r="D1374" s="24"/>
      <c r="E1374" s="6"/>
      <c r="F1374" s="6"/>
      <c r="P1374" s="6"/>
      <c r="Q1374" s="41"/>
      <c r="R1374" s="7"/>
      <c r="S1374" s="7"/>
    </row>
    <row r="1375" spans="1:19" ht="12.75">
      <c r="A1375" s="44"/>
      <c r="B1375" s="19"/>
      <c r="D1375" s="24"/>
      <c r="E1375" s="6"/>
      <c r="F1375" s="6"/>
      <c r="P1375" s="6"/>
      <c r="Q1375" s="41"/>
      <c r="R1375" s="7"/>
      <c r="S1375" s="7"/>
    </row>
    <row r="1376" spans="1:19" ht="12.75">
      <c r="A1376" s="44"/>
      <c r="B1376" s="19"/>
      <c r="D1376" s="24"/>
      <c r="E1376" s="6"/>
      <c r="F1376" s="6"/>
      <c r="P1376" s="6"/>
      <c r="Q1376" s="41"/>
      <c r="R1376" s="7"/>
      <c r="S1376" s="7"/>
    </row>
    <row r="1377" spans="1:19" ht="12.75">
      <c r="A1377" s="44"/>
      <c r="B1377" s="19"/>
      <c r="D1377" s="24"/>
      <c r="E1377" s="6"/>
      <c r="F1377" s="6"/>
      <c r="P1377" s="6"/>
      <c r="Q1377" s="41"/>
      <c r="R1377" s="7"/>
      <c r="S1377" s="7"/>
    </row>
    <row r="1378" spans="1:19" ht="12.75">
      <c r="A1378" s="44"/>
      <c r="B1378" s="19"/>
      <c r="D1378" s="24"/>
      <c r="E1378" s="6"/>
      <c r="F1378" s="6"/>
      <c r="P1378" s="6"/>
      <c r="Q1378" s="41"/>
      <c r="R1378" s="7"/>
      <c r="S1378" s="7"/>
    </row>
    <row r="1379" spans="1:19" ht="12.75">
      <c r="A1379" s="44"/>
      <c r="B1379" s="19"/>
      <c r="D1379" s="24"/>
      <c r="E1379" s="6"/>
      <c r="F1379" s="6"/>
      <c r="P1379" s="6"/>
      <c r="Q1379" s="41"/>
      <c r="R1379" s="7"/>
      <c r="S1379" s="7"/>
    </row>
    <row r="1380" spans="1:19" ht="12.75">
      <c r="A1380" s="44"/>
      <c r="B1380" s="19"/>
      <c r="D1380" s="24"/>
      <c r="E1380" s="6"/>
      <c r="F1380" s="6"/>
      <c r="P1380" s="6"/>
      <c r="Q1380" s="41"/>
      <c r="R1380" s="7"/>
      <c r="S1380" s="7"/>
    </row>
    <row r="1381" spans="1:19" ht="12.75">
      <c r="A1381" s="44"/>
      <c r="B1381" s="19"/>
      <c r="D1381" s="24"/>
      <c r="E1381" s="6"/>
      <c r="F1381" s="6"/>
      <c r="P1381" s="6"/>
      <c r="Q1381" s="41"/>
      <c r="R1381" s="7"/>
      <c r="S1381" s="7"/>
    </row>
    <row r="1382" spans="1:19" ht="12.75">
      <c r="A1382" s="44"/>
      <c r="B1382" s="19"/>
      <c r="D1382" s="24"/>
      <c r="E1382" s="6"/>
      <c r="F1382" s="6"/>
      <c r="P1382" s="6"/>
      <c r="Q1382" s="41"/>
      <c r="R1382" s="7"/>
      <c r="S1382" s="7"/>
    </row>
    <row r="1383" spans="1:19" ht="12.75">
      <c r="A1383" s="44"/>
      <c r="B1383" s="19"/>
      <c r="D1383" s="24"/>
      <c r="E1383" s="6"/>
      <c r="F1383" s="6"/>
      <c r="P1383" s="6"/>
      <c r="Q1383" s="41"/>
      <c r="R1383" s="7"/>
      <c r="S1383" s="7"/>
    </row>
    <row r="1384" spans="1:19" ht="12.75">
      <c r="A1384" s="44"/>
      <c r="B1384" s="19"/>
      <c r="D1384" s="24"/>
      <c r="E1384" s="6"/>
      <c r="F1384" s="6"/>
      <c r="P1384" s="6"/>
      <c r="Q1384" s="41"/>
      <c r="R1384" s="7"/>
      <c r="S1384" s="7"/>
    </row>
    <row r="1385" spans="1:19" ht="12.75">
      <c r="A1385" s="44"/>
      <c r="B1385" s="19"/>
      <c r="D1385" s="24"/>
      <c r="E1385" s="6"/>
      <c r="F1385" s="6"/>
      <c r="P1385" s="6"/>
      <c r="Q1385" s="41"/>
      <c r="R1385" s="7"/>
      <c r="S1385" s="7"/>
    </row>
    <row r="1386" spans="1:19" ht="12.75">
      <c r="A1386" s="44"/>
      <c r="B1386" s="19"/>
      <c r="D1386" s="24"/>
      <c r="E1386" s="6"/>
      <c r="F1386" s="6"/>
      <c r="P1386" s="6"/>
      <c r="Q1386" s="41"/>
      <c r="R1386" s="7"/>
      <c r="S1386" s="7"/>
    </row>
    <row r="1387" spans="1:19" ht="12.75">
      <c r="A1387" s="44"/>
      <c r="B1387" s="19"/>
      <c r="D1387" s="24"/>
      <c r="E1387" s="6"/>
      <c r="F1387" s="6"/>
      <c r="P1387" s="6"/>
      <c r="Q1387" s="41"/>
      <c r="R1387" s="7"/>
      <c r="S1387" s="7"/>
    </row>
    <row r="1388" spans="1:19" ht="12.75">
      <c r="A1388" s="44"/>
      <c r="B1388" s="19"/>
      <c r="D1388" s="24"/>
      <c r="E1388" s="6"/>
      <c r="F1388" s="6"/>
      <c r="P1388" s="6"/>
      <c r="Q1388" s="41"/>
      <c r="R1388" s="7"/>
      <c r="S1388" s="7"/>
    </row>
    <row r="1389" spans="1:19" ht="12.75">
      <c r="A1389" s="44"/>
      <c r="B1389" s="19"/>
      <c r="D1389" s="24"/>
      <c r="E1389" s="6"/>
      <c r="F1389" s="6"/>
      <c r="P1389" s="6"/>
      <c r="Q1389" s="41"/>
      <c r="R1389" s="7"/>
      <c r="S1389" s="7"/>
    </row>
    <row r="1390" spans="1:19" ht="12.75">
      <c r="A1390" s="44"/>
      <c r="B1390" s="19"/>
      <c r="D1390" s="24"/>
      <c r="E1390" s="6"/>
      <c r="F1390" s="6"/>
      <c r="P1390" s="6"/>
      <c r="Q1390" s="41"/>
      <c r="R1390" s="7"/>
      <c r="S1390" s="7"/>
    </row>
    <row r="1391" spans="1:19" ht="12.75">
      <c r="A1391" s="44"/>
      <c r="B1391" s="19"/>
      <c r="D1391" s="24"/>
      <c r="E1391" s="6"/>
      <c r="F1391" s="6"/>
      <c r="P1391" s="6"/>
      <c r="Q1391" s="41"/>
      <c r="R1391" s="7"/>
      <c r="S1391" s="7"/>
    </row>
    <row r="1392" spans="1:19" ht="12.75">
      <c r="A1392" s="44"/>
      <c r="B1392" s="19"/>
      <c r="D1392" s="24"/>
      <c r="E1392" s="6"/>
      <c r="F1392" s="6"/>
      <c r="P1392" s="6"/>
      <c r="Q1392" s="41"/>
      <c r="R1392" s="7"/>
      <c r="S1392" s="7"/>
    </row>
    <row r="1393" spans="1:19" ht="12.75">
      <c r="A1393" s="44"/>
      <c r="B1393" s="19"/>
      <c r="D1393" s="24"/>
      <c r="E1393" s="6"/>
      <c r="F1393" s="6"/>
      <c r="P1393" s="6"/>
      <c r="Q1393" s="41"/>
      <c r="R1393" s="7"/>
      <c r="S1393" s="7"/>
    </row>
    <row r="1394" spans="1:19" ht="12.75">
      <c r="A1394" s="44"/>
      <c r="B1394" s="19"/>
      <c r="D1394" s="24"/>
      <c r="E1394" s="6"/>
      <c r="F1394" s="6"/>
      <c r="P1394" s="6"/>
      <c r="Q1394" s="41"/>
      <c r="R1394" s="7"/>
      <c r="S1394" s="7"/>
    </row>
    <row r="1395" spans="1:19" ht="12.75">
      <c r="A1395" s="44"/>
      <c r="B1395" s="19"/>
      <c r="D1395" s="24"/>
      <c r="E1395" s="6"/>
      <c r="F1395" s="6"/>
      <c r="P1395" s="6"/>
      <c r="Q1395" s="41"/>
      <c r="R1395" s="7"/>
      <c r="S1395" s="7"/>
    </row>
    <row r="1396" spans="1:19" ht="12.75">
      <c r="A1396" s="44"/>
      <c r="B1396" s="19"/>
      <c r="D1396" s="24"/>
      <c r="E1396" s="6"/>
      <c r="F1396" s="6"/>
      <c r="P1396" s="6"/>
      <c r="Q1396" s="41"/>
      <c r="R1396" s="7"/>
      <c r="S1396" s="7"/>
    </row>
    <row r="1397" spans="1:19" ht="12.75">
      <c r="A1397" s="44"/>
      <c r="B1397" s="19"/>
      <c r="D1397" s="24"/>
      <c r="E1397" s="6"/>
      <c r="F1397" s="6"/>
      <c r="P1397" s="6"/>
      <c r="Q1397" s="41"/>
      <c r="R1397" s="7"/>
      <c r="S1397" s="7"/>
    </row>
    <row r="1398" spans="1:19" ht="12.75">
      <c r="A1398" s="44"/>
      <c r="B1398" s="19"/>
      <c r="D1398" s="24"/>
      <c r="E1398" s="6"/>
      <c r="F1398" s="6"/>
      <c r="P1398" s="6"/>
      <c r="Q1398" s="41"/>
      <c r="R1398" s="7"/>
      <c r="S1398" s="7"/>
    </row>
    <row r="1399" spans="1:19" ht="12.75">
      <c r="A1399" s="44"/>
      <c r="B1399" s="19"/>
      <c r="D1399" s="24"/>
      <c r="E1399" s="6"/>
      <c r="F1399" s="6"/>
      <c r="P1399" s="6"/>
      <c r="Q1399" s="41"/>
      <c r="R1399" s="7"/>
      <c r="S1399" s="7"/>
    </row>
    <row r="1400" spans="1:19" ht="12.75">
      <c r="A1400" s="44"/>
      <c r="B1400" s="19"/>
      <c r="D1400" s="24"/>
      <c r="E1400" s="6"/>
      <c r="F1400" s="6"/>
      <c r="P1400" s="6"/>
      <c r="Q1400" s="41"/>
      <c r="R1400" s="7"/>
      <c r="S1400" s="7"/>
    </row>
    <row r="1401" spans="1:19" ht="12.75">
      <c r="A1401" s="44"/>
      <c r="B1401" s="19"/>
      <c r="D1401" s="24"/>
      <c r="E1401" s="6"/>
      <c r="F1401" s="6"/>
      <c r="P1401" s="6"/>
      <c r="Q1401" s="41"/>
      <c r="R1401" s="7"/>
      <c r="S1401" s="7"/>
    </row>
    <row r="1402" spans="1:19" ht="12.75">
      <c r="A1402" s="44"/>
      <c r="B1402" s="19"/>
      <c r="D1402" s="24"/>
      <c r="E1402" s="6"/>
      <c r="F1402" s="6"/>
      <c r="P1402" s="6"/>
      <c r="Q1402" s="41"/>
      <c r="R1402" s="7"/>
      <c r="S1402" s="7"/>
    </row>
    <row r="1403" spans="1:19" ht="12.75">
      <c r="A1403" s="44"/>
      <c r="B1403" s="19"/>
      <c r="D1403" s="24"/>
      <c r="E1403" s="6"/>
      <c r="F1403" s="6"/>
      <c r="P1403" s="6"/>
      <c r="Q1403" s="41"/>
      <c r="R1403" s="7"/>
      <c r="S1403" s="7"/>
    </row>
    <row r="1404" spans="1:19" ht="12.75">
      <c r="A1404" s="44"/>
      <c r="B1404" s="19"/>
      <c r="D1404" s="24"/>
      <c r="E1404" s="6"/>
      <c r="F1404" s="6"/>
      <c r="P1404" s="6"/>
      <c r="Q1404" s="41"/>
      <c r="R1404" s="7"/>
      <c r="S1404" s="7"/>
    </row>
    <row r="1405" spans="1:19" ht="12.75">
      <c r="A1405" s="44"/>
      <c r="B1405" s="19"/>
      <c r="D1405" s="24"/>
      <c r="E1405" s="6"/>
      <c r="F1405" s="6"/>
      <c r="P1405" s="6"/>
      <c r="Q1405" s="41"/>
      <c r="R1405" s="7"/>
      <c r="S1405" s="7"/>
    </row>
    <row r="1406" spans="1:19" ht="12.75">
      <c r="A1406" s="44"/>
      <c r="B1406" s="19"/>
      <c r="D1406" s="24"/>
      <c r="E1406" s="6"/>
      <c r="F1406" s="6"/>
      <c r="P1406" s="6"/>
      <c r="Q1406" s="41"/>
      <c r="R1406" s="7"/>
      <c r="S1406" s="7"/>
    </row>
    <row r="1407" spans="1:19" ht="12.75">
      <c r="A1407" s="44"/>
      <c r="B1407" s="19"/>
      <c r="D1407" s="24"/>
      <c r="E1407" s="6"/>
      <c r="F1407" s="6"/>
      <c r="P1407" s="6"/>
      <c r="Q1407" s="41"/>
      <c r="R1407" s="7"/>
      <c r="S1407" s="7"/>
    </row>
    <row r="1408" spans="1:19" ht="12.75">
      <c r="A1408" s="44"/>
      <c r="B1408" s="19"/>
      <c r="D1408" s="24"/>
      <c r="E1408" s="6"/>
      <c r="F1408" s="6"/>
      <c r="P1408" s="6"/>
      <c r="Q1408" s="41"/>
      <c r="R1408" s="7"/>
      <c r="S1408" s="7"/>
    </row>
    <row r="1409" spans="1:19" ht="12.75">
      <c r="A1409" s="44"/>
      <c r="B1409" s="19"/>
      <c r="D1409" s="24"/>
      <c r="E1409" s="6"/>
      <c r="F1409" s="6"/>
      <c r="P1409" s="6"/>
      <c r="Q1409" s="41"/>
      <c r="R1409" s="7"/>
      <c r="S1409" s="7"/>
    </row>
    <row r="1410" spans="1:19" ht="12.75">
      <c r="A1410" s="44"/>
      <c r="B1410" s="19"/>
      <c r="D1410" s="24"/>
      <c r="E1410" s="6"/>
      <c r="F1410" s="6"/>
      <c r="P1410" s="6"/>
      <c r="Q1410" s="41"/>
      <c r="R1410" s="7"/>
      <c r="S1410" s="7"/>
    </row>
    <row r="1411" spans="1:19" ht="12.75">
      <c r="A1411" s="44"/>
      <c r="B1411" s="19"/>
      <c r="D1411" s="24"/>
      <c r="E1411" s="6"/>
      <c r="F1411" s="6"/>
      <c r="P1411" s="6"/>
      <c r="Q1411" s="41"/>
      <c r="R1411" s="7"/>
      <c r="S1411" s="7"/>
    </row>
    <row r="1412" spans="1:19" ht="12.75">
      <c r="A1412" s="44"/>
      <c r="B1412" s="19"/>
      <c r="D1412" s="24"/>
      <c r="E1412" s="6"/>
      <c r="F1412" s="6"/>
      <c r="P1412" s="6"/>
      <c r="Q1412" s="41"/>
      <c r="R1412" s="7"/>
      <c r="S1412" s="7"/>
    </row>
    <row r="1413" spans="1:19" ht="12.75">
      <c r="A1413" s="44"/>
      <c r="B1413" s="19"/>
      <c r="D1413" s="24"/>
      <c r="E1413" s="6"/>
      <c r="F1413" s="6"/>
      <c r="P1413" s="6"/>
      <c r="Q1413" s="41"/>
      <c r="R1413" s="7"/>
      <c r="S1413" s="7"/>
    </row>
    <row r="1414" spans="1:19" ht="12.75">
      <c r="A1414" s="44"/>
      <c r="B1414" s="19"/>
      <c r="D1414" s="24"/>
      <c r="E1414" s="6"/>
      <c r="F1414" s="6"/>
      <c r="P1414" s="6"/>
      <c r="Q1414" s="41"/>
      <c r="R1414" s="7"/>
      <c r="S1414" s="7"/>
    </row>
    <row r="1415" spans="1:19" ht="12.75">
      <c r="A1415" s="44"/>
      <c r="B1415" s="19"/>
      <c r="D1415" s="24"/>
      <c r="E1415" s="6"/>
      <c r="F1415" s="6"/>
      <c r="P1415" s="6"/>
      <c r="Q1415" s="41"/>
      <c r="R1415" s="7"/>
      <c r="S1415" s="7"/>
    </row>
    <row r="1416" spans="1:19" ht="12.75">
      <c r="A1416" s="44"/>
      <c r="B1416" s="19"/>
      <c r="D1416" s="24"/>
      <c r="E1416" s="6"/>
      <c r="F1416" s="6"/>
      <c r="P1416" s="6"/>
      <c r="Q1416" s="41"/>
      <c r="R1416" s="7"/>
      <c r="S1416" s="7"/>
    </row>
    <row r="1417" spans="1:19" ht="12.75">
      <c r="A1417" s="44"/>
      <c r="B1417" s="19"/>
      <c r="D1417" s="24"/>
      <c r="E1417" s="6"/>
      <c r="F1417" s="6"/>
      <c r="P1417" s="6"/>
      <c r="Q1417" s="41"/>
      <c r="R1417" s="7"/>
      <c r="S1417" s="7"/>
    </row>
    <row r="1418" spans="1:19" ht="12.75">
      <c r="A1418" s="44"/>
      <c r="B1418" s="19"/>
      <c r="D1418" s="24"/>
      <c r="E1418" s="6"/>
      <c r="F1418" s="6"/>
      <c r="P1418" s="6"/>
      <c r="Q1418" s="41"/>
      <c r="R1418" s="7"/>
      <c r="S1418" s="7"/>
    </row>
    <row r="1419" spans="1:19" ht="12.75">
      <c r="A1419" s="44"/>
      <c r="B1419" s="19"/>
      <c r="D1419" s="24"/>
      <c r="E1419" s="6"/>
      <c r="F1419" s="6"/>
      <c r="P1419" s="6"/>
      <c r="Q1419" s="41"/>
      <c r="R1419" s="7"/>
      <c r="S1419" s="7"/>
    </row>
    <row r="1420" spans="1:19" ht="12.75">
      <c r="A1420" s="44"/>
      <c r="B1420" s="19"/>
      <c r="D1420" s="24"/>
      <c r="E1420" s="6"/>
      <c r="F1420" s="6"/>
      <c r="P1420" s="6"/>
      <c r="Q1420" s="41"/>
      <c r="R1420" s="7"/>
      <c r="S1420" s="7"/>
    </row>
    <row r="1421" spans="1:19" ht="12.75">
      <c r="A1421" s="44"/>
      <c r="B1421" s="19"/>
      <c r="D1421" s="24"/>
      <c r="E1421" s="6"/>
      <c r="F1421" s="6"/>
      <c r="P1421" s="6"/>
      <c r="Q1421" s="41"/>
      <c r="R1421" s="7"/>
      <c r="S1421" s="7"/>
    </row>
    <row r="1422" spans="1:19" ht="12.75">
      <c r="A1422" s="44"/>
      <c r="B1422" s="19"/>
      <c r="D1422" s="24"/>
      <c r="E1422" s="6"/>
      <c r="F1422" s="6"/>
      <c r="P1422" s="6"/>
      <c r="Q1422" s="41"/>
      <c r="R1422" s="7"/>
      <c r="S1422" s="7"/>
    </row>
    <row r="1423" spans="1:19" ht="12.75">
      <c r="A1423" s="44"/>
      <c r="B1423" s="19"/>
      <c r="D1423" s="24"/>
      <c r="E1423" s="6"/>
      <c r="F1423" s="6"/>
      <c r="P1423" s="6"/>
      <c r="Q1423" s="41"/>
      <c r="R1423" s="7"/>
      <c r="S1423" s="7"/>
    </row>
    <row r="1424" spans="1:19" ht="12.75">
      <c r="A1424" s="44"/>
      <c r="B1424" s="19"/>
      <c r="D1424" s="24"/>
      <c r="E1424" s="6"/>
      <c r="F1424" s="6"/>
      <c r="P1424" s="6"/>
      <c r="Q1424" s="41"/>
      <c r="R1424" s="7"/>
      <c r="S1424" s="7"/>
    </row>
    <row r="1425" spans="1:16" ht="12.75">
      <c r="A1425" s="44"/>
      <c r="B1425" s="19"/>
      <c r="D1425" s="24"/>
      <c r="E1425" s="6"/>
      <c r="F1425" s="6"/>
      <c r="P1425" s="6"/>
    </row>
    <row r="1426" spans="1:16" ht="12.75">
      <c r="A1426" s="44"/>
      <c r="B1426" s="19"/>
      <c r="D1426" s="24"/>
      <c r="E1426" s="6"/>
      <c r="F1426" s="6"/>
      <c r="P1426" s="6"/>
    </row>
    <row r="1427" spans="1:16" ht="12.75">
      <c r="A1427" s="44"/>
      <c r="B1427" s="19"/>
      <c r="D1427" s="24"/>
      <c r="E1427" s="6"/>
      <c r="F1427" s="6"/>
      <c r="P1427" s="6"/>
    </row>
    <row r="1428" spans="1:16" ht="12.75">
      <c r="A1428" s="44"/>
      <c r="B1428" s="19"/>
      <c r="D1428" s="24"/>
      <c r="E1428" s="6"/>
      <c r="F1428" s="6"/>
      <c r="P1428" s="6"/>
    </row>
    <row r="1429" spans="1:16" ht="12.75">
      <c r="A1429" s="44"/>
      <c r="B1429" s="19"/>
      <c r="D1429" s="24"/>
      <c r="E1429" s="6"/>
      <c r="F1429" s="6"/>
      <c r="P1429" s="6"/>
    </row>
    <row r="1430" spans="1:16" ht="12.75">
      <c r="A1430" s="44"/>
      <c r="B1430" s="19"/>
      <c r="D1430" s="24"/>
      <c r="E1430" s="6"/>
      <c r="F1430" s="6"/>
      <c r="P1430" s="6"/>
    </row>
    <row r="1431" spans="1:16" ht="12.75">
      <c r="A1431" s="44"/>
      <c r="B1431" s="19"/>
      <c r="D1431" s="24"/>
      <c r="E1431" s="6"/>
      <c r="F1431" s="6"/>
      <c r="P1431" s="6"/>
    </row>
    <row r="1432" spans="1:16" ht="12.75">
      <c r="A1432" s="44"/>
      <c r="B1432" s="19"/>
      <c r="D1432" s="24"/>
      <c r="E1432" s="6"/>
      <c r="F1432" s="6"/>
      <c r="P1432" s="6"/>
    </row>
    <row r="1433" spans="1:16" ht="12.75">
      <c r="A1433" s="44"/>
      <c r="B1433" s="19"/>
      <c r="D1433" s="24"/>
      <c r="E1433" s="6"/>
      <c r="F1433" s="6"/>
      <c r="P1433" s="6"/>
    </row>
    <row r="1434" spans="1:16" ht="12.75">
      <c r="A1434" s="44"/>
      <c r="B1434" s="19"/>
      <c r="D1434" s="24"/>
      <c r="E1434" s="6"/>
      <c r="F1434" s="6"/>
      <c r="P1434" s="6"/>
    </row>
    <row r="1435" spans="1:16" ht="12.75">
      <c r="A1435" s="44"/>
      <c r="B1435" s="19"/>
      <c r="D1435" s="24"/>
      <c r="E1435" s="6"/>
      <c r="F1435" s="6"/>
      <c r="P1435" s="6"/>
    </row>
    <row r="1436" spans="1:16" ht="12.75">
      <c r="A1436" s="44"/>
      <c r="B1436" s="19"/>
      <c r="D1436" s="24"/>
      <c r="E1436" s="6"/>
      <c r="F1436" s="6"/>
      <c r="P1436" s="6"/>
    </row>
    <row r="1437" spans="1:16" ht="12.75">
      <c r="A1437" s="44"/>
      <c r="B1437" s="19"/>
      <c r="D1437" s="24"/>
      <c r="E1437" s="6"/>
      <c r="F1437" s="6"/>
      <c r="P1437" s="6"/>
    </row>
    <row r="1438" spans="1:16" ht="12.75">
      <c r="A1438" s="44"/>
      <c r="B1438" s="19"/>
      <c r="D1438" s="24"/>
      <c r="E1438" s="6"/>
      <c r="F1438" s="6"/>
      <c r="P1438" s="6"/>
    </row>
    <row r="1439" spans="1:16" ht="12.75">
      <c r="A1439" s="44"/>
      <c r="B1439" s="19"/>
      <c r="D1439" s="24"/>
      <c r="E1439" s="6"/>
      <c r="F1439" s="6"/>
      <c r="P1439" s="6"/>
    </row>
    <row r="1440" spans="1:16" ht="12.75">
      <c r="A1440" s="44"/>
      <c r="B1440" s="19"/>
      <c r="D1440" s="24"/>
      <c r="E1440" s="6"/>
      <c r="F1440" s="6"/>
      <c r="P1440" s="6"/>
    </row>
    <row r="1441" spans="1:16" ht="12.75">
      <c r="A1441" s="44"/>
      <c r="B1441" s="19"/>
      <c r="D1441" s="24"/>
      <c r="E1441" s="6"/>
      <c r="F1441" s="6"/>
      <c r="P1441" s="6"/>
    </row>
    <row r="1442" spans="1:16" ht="12.75">
      <c r="A1442" s="44"/>
      <c r="B1442" s="19"/>
      <c r="D1442" s="24"/>
      <c r="E1442" s="6"/>
      <c r="F1442" s="6"/>
      <c r="P1442" s="6"/>
    </row>
    <row r="1443" spans="1:16" ht="12.75">
      <c r="A1443" s="44"/>
      <c r="B1443" s="19"/>
      <c r="D1443" s="24"/>
      <c r="E1443" s="6"/>
      <c r="F1443" s="6"/>
      <c r="P1443" s="6"/>
    </row>
    <row r="1444" spans="1:16" ht="12.75">
      <c r="A1444" s="44"/>
      <c r="B1444" s="19"/>
      <c r="D1444" s="24"/>
      <c r="E1444" s="6"/>
      <c r="F1444" s="6"/>
      <c r="P1444" s="6"/>
    </row>
    <row r="1445" spans="1:16" ht="12.75">
      <c r="A1445" s="44"/>
      <c r="B1445" s="19"/>
      <c r="D1445" s="24"/>
      <c r="E1445" s="6"/>
      <c r="F1445" s="6"/>
      <c r="P1445" s="6"/>
    </row>
    <row r="1446" spans="1:16" ht="12.75">
      <c r="A1446" s="44"/>
      <c r="B1446" s="19"/>
      <c r="D1446" s="24"/>
      <c r="E1446" s="6"/>
      <c r="F1446" s="6"/>
      <c r="P1446" s="6"/>
    </row>
    <row r="1447" spans="1:16" ht="12.75">
      <c r="A1447" s="44"/>
      <c r="B1447" s="19"/>
      <c r="D1447" s="24"/>
      <c r="E1447" s="6"/>
      <c r="F1447" s="6"/>
      <c r="P1447" s="6"/>
    </row>
    <row r="1448" spans="1:16" ht="12.75">
      <c r="A1448" s="44"/>
      <c r="B1448" s="19"/>
      <c r="D1448" s="24"/>
      <c r="E1448" s="6"/>
      <c r="F1448" s="6"/>
      <c r="P1448" s="6"/>
    </row>
    <row r="1449" spans="1:16" ht="12.75">
      <c r="A1449" s="44"/>
      <c r="B1449" s="19"/>
      <c r="D1449" s="24"/>
      <c r="E1449" s="6"/>
      <c r="F1449" s="6"/>
      <c r="P1449" s="6"/>
    </row>
    <row r="1450" spans="1:16" ht="12.75">
      <c r="A1450" s="44"/>
      <c r="B1450" s="19"/>
      <c r="D1450" s="24"/>
      <c r="E1450" s="6"/>
      <c r="F1450" s="6"/>
      <c r="P1450" s="6"/>
    </row>
    <row r="1451" spans="1:16" ht="12.75">
      <c r="A1451" s="44"/>
      <c r="B1451" s="19"/>
      <c r="D1451" s="24"/>
      <c r="E1451" s="6"/>
      <c r="F1451" s="6"/>
      <c r="P1451" s="6"/>
    </row>
    <row r="1452" spans="1:16" ht="12.75">
      <c r="A1452" s="44"/>
      <c r="B1452" s="19"/>
      <c r="D1452" s="24"/>
      <c r="E1452" s="6"/>
      <c r="F1452" s="6"/>
      <c r="P1452" s="6"/>
    </row>
    <row r="1453" spans="1:16" ht="12.75">
      <c r="A1453" s="44"/>
      <c r="B1453" s="19"/>
      <c r="D1453" s="24"/>
      <c r="E1453" s="6"/>
      <c r="F1453" s="6"/>
      <c r="P1453" s="6"/>
    </row>
    <row r="1454" spans="1:16" ht="12.75">
      <c r="A1454" s="44"/>
      <c r="B1454" s="19"/>
      <c r="D1454" s="24"/>
      <c r="E1454" s="6"/>
      <c r="F1454" s="6"/>
      <c r="P1454" s="6"/>
    </row>
    <row r="1455" spans="1:16" ht="12.75">
      <c r="A1455" s="44"/>
      <c r="B1455" s="19"/>
      <c r="D1455" s="24"/>
      <c r="E1455" s="6"/>
      <c r="F1455" s="6"/>
      <c r="P1455" s="6"/>
    </row>
    <row r="1456" spans="1:16" ht="12.75">
      <c r="A1456" s="44"/>
      <c r="B1456" s="19"/>
      <c r="D1456" s="24"/>
      <c r="E1456" s="6"/>
      <c r="F1456" s="6"/>
      <c r="P1456" s="6"/>
    </row>
    <row r="1457" spans="1:16" ht="12.75">
      <c r="A1457" s="44"/>
      <c r="B1457" s="19"/>
      <c r="D1457" s="24"/>
      <c r="E1457" s="6"/>
      <c r="F1457" s="6"/>
      <c r="P1457" s="6"/>
    </row>
    <row r="1458" spans="1:16" ht="12.75">
      <c r="A1458" s="44"/>
      <c r="B1458" s="19"/>
      <c r="D1458" s="24"/>
      <c r="E1458" s="6"/>
      <c r="F1458" s="6"/>
      <c r="P1458" s="6"/>
    </row>
    <row r="1459" spans="1:16" ht="12.75">
      <c r="A1459" s="44"/>
      <c r="B1459" s="19"/>
      <c r="D1459" s="24"/>
      <c r="E1459" s="6"/>
      <c r="F1459" s="6"/>
      <c r="P1459" s="6"/>
    </row>
    <row r="1460" spans="1:16" ht="12.75">
      <c r="A1460" s="44"/>
      <c r="B1460" s="19"/>
      <c r="D1460" s="24"/>
      <c r="E1460" s="6"/>
      <c r="F1460" s="6"/>
      <c r="P1460" s="6"/>
    </row>
    <row r="1461" spans="1:16" ht="12.75">
      <c r="A1461" s="44"/>
      <c r="B1461" s="19"/>
      <c r="D1461" s="24"/>
      <c r="E1461" s="6"/>
      <c r="F1461" s="6"/>
      <c r="P1461" s="6"/>
    </row>
    <row r="1462" spans="1:16" ht="12.75">
      <c r="A1462" s="44"/>
      <c r="B1462" s="19"/>
      <c r="D1462" s="24"/>
      <c r="E1462" s="6"/>
      <c r="F1462" s="6"/>
      <c r="P1462" s="6"/>
    </row>
    <row r="1463" spans="1:16" ht="12.75">
      <c r="A1463" s="44"/>
      <c r="B1463" s="19"/>
      <c r="D1463" s="24"/>
      <c r="E1463" s="6"/>
      <c r="F1463" s="6"/>
      <c r="P1463" s="6"/>
    </row>
    <row r="1464" spans="1:16" ht="12.75">
      <c r="A1464" s="44"/>
      <c r="B1464" s="19"/>
      <c r="D1464" s="24"/>
      <c r="E1464" s="6"/>
      <c r="F1464" s="6"/>
      <c r="P1464" s="6"/>
    </row>
    <row r="1465" spans="1:16" ht="12.75">
      <c r="A1465" s="44"/>
      <c r="B1465" s="19"/>
      <c r="D1465" s="24"/>
      <c r="E1465" s="6"/>
      <c r="F1465" s="6"/>
      <c r="P1465" s="6"/>
    </row>
    <row r="1466" spans="1:16" ht="12.75">
      <c r="A1466" s="44"/>
      <c r="B1466" s="19"/>
      <c r="D1466" s="24"/>
      <c r="E1466" s="6"/>
      <c r="F1466" s="6"/>
      <c r="P1466" s="6"/>
    </row>
    <row r="1467" spans="1:16" ht="12.75">
      <c r="A1467" s="44"/>
      <c r="B1467" s="19"/>
      <c r="D1467" s="24"/>
      <c r="E1467" s="6"/>
      <c r="F1467" s="6"/>
      <c r="P1467" s="6"/>
    </row>
    <row r="1468" spans="1:16" ht="12.75">
      <c r="A1468" s="44"/>
      <c r="B1468" s="19"/>
      <c r="D1468" s="24"/>
      <c r="E1468" s="6"/>
      <c r="F1468" s="6"/>
      <c r="P1468" s="6"/>
    </row>
    <row r="1469" spans="1:16" ht="12.75">
      <c r="A1469" s="44"/>
      <c r="B1469" s="19"/>
      <c r="D1469" s="24"/>
      <c r="E1469" s="6"/>
      <c r="F1469" s="6"/>
      <c r="P1469" s="6"/>
    </row>
    <row r="1470" spans="1:16" ht="12.75">
      <c r="A1470" s="44"/>
      <c r="B1470" s="19"/>
      <c r="D1470" s="24"/>
      <c r="E1470" s="6"/>
      <c r="F1470" s="6"/>
      <c r="P1470" s="6"/>
    </row>
    <row r="1471" spans="1:16" ht="12.75">
      <c r="A1471" s="44"/>
      <c r="B1471" s="19"/>
      <c r="D1471" s="24"/>
      <c r="E1471" s="6"/>
      <c r="F1471" s="6"/>
      <c r="P1471" s="6"/>
    </row>
    <row r="1472" spans="1:16" ht="12.75">
      <c r="A1472" s="44"/>
      <c r="B1472" s="19"/>
      <c r="D1472" s="24"/>
      <c r="E1472" s="6"/>
      <c r="F1472" s="6"/>
      <c r="P1472" s="6"/>
    </row>
    <row r="1473" spans="1:16" ht="12.75">
      <c r="A1473" s="44"/>
      <c r="B1473" s="19"/>
      <c r="D1473" s="24"/>
      <c r="E1473" s="6"/>
      <c r="F1473" s="6"/>
      <c r="P1473" s="6"/>
    </row>
    <row r="1474" spans="1:16" ht="12.75">
      <c r="A1474" s="44"/>
      <c r="B1474" s="19"/>
      <c r="D1474" s="24"/>
      <c r="E1474" s="6"/>
      <c r="F1474" s="6"/>
      <c r="P1474" s="6"/>
    </row>
    <row r="1475" spans="1:16" ht="12.75">
      <c r="A1475" s="44"/>
      <c r="B1475" s="19"/>
      <c r="D1475" s="24"/>
      <c r="E1475" s="6"/>
      <c r="F1475" s="6"/>
      <c r="P1475" s="6"/>
    </row>
    <row r="1476" spans="1:16" ht="12.75">
      <c r="A1476" s="44"/>
      <c r="B1476" s="19"/>
      <c r="D1476" s="24"/>
      <c r="E1476" s="6"/>
      <c r="F1476" s="6"/>
      <c r="P1476" s="6"/>
    </row>
    <row r="1477" spans="1:16" ht="12.75">
      <c r="A1477" s="44"/>
      <c r="B1477" s="19"/>
      <c r="D1477" s="24"/>
      <c r="E1477" s="6"/>
      <c r="F1477" s="6"/>
      <c r="P1477" s="6"/>
    </row>
    <row r="1478" spans="1:16" ht="12.75">
      <c r="A1478" s="44"/>
      <c r="B1478" s="19"/>
      <c r="D1478" s="24"/>
      <c r="E1478" s="6"/>
      <c r="F1478" s="6"/>
      <c r="P1478" s="6"/>
    </row>
    <row r="1479" spans="1:16" ht="12.75">
      <c r="A1479" s="44"/>
      <c r="B1479" s="19"/>
      <c r="D1479" s="24"/>
      <c r="E1479" s="6"/>
      <c r="F1479" s="6"/>
      <c r="P1479" s="6"/>
    </row>
    <row r="1480" spans="1:16" ht="12.75">
      <c r="A1480" s="44"/>
      <c r="B1480" s="19"/>
      <c r="D1480" s="24"/>
      <c r="E1480" s="6"/>
      <c r="F1480" s="6"/>
      <c r="P1480" s="6"/>
    </row>
    <row r="1481" spans="1:16" ht="12.75">
      <c r="A1481" s="44"/>
      <c r="B1481" s="19"/>
      <c r="D1481" s="24"/>
      <c r="E1481" s="6"/>
      <c r="F1481" s="6"/>
      <c r="P1481" s="6"/>
    </row>
    <row r="1482" spans="1:16" ht="12.75">
      <c r="A1482" s="44"/>
      <c r="B1482" s="19"/>
      <c r="D1482" s="24"/>
      <c r="E1482" s="6"/>
      <c r="F1482" s="6"/>
      <c r="P1482" s="6"/>
    </row>
    <row r="1483" spans="1:16" ht="12.75">
      <c r="A1483" s="44"/>
      <c r="B1483" s="19"/>
      <c r="D1483" s="24"/>
      <c r="E1483" s="6"/>
      <c r="F1483" s="6"/>
      <c r="P1483" s="6"/>
    </row>
    <row r="1484" spans="1:16" ht="12.75">
      <c r="A1484" s="44"/>
      <c r="B1484" s="19"/>
      <c r="D1484" s="24"/>
      <c r="E1484" s="6"/>
      <c r="F1484" s="6"/>
      <c r="P1484" s="6"/>
    </row>
    <row r="1485" spans="1:16" ht="12.75">
      <c r="A1485" s="44"/>
      <c r="B1485" s="19"/>
      <c r="D1485" s="24"/>
      <c r="E1485" s="6"/>
      <c r="F1485" s="6"/>
      <c r="P1485" s="6"/>
    </row>
    <row r="1486" spans="1:16" ht="12.75">
      <c r="A1486" s="44"/>
      <c r="B1486" s="19"/>
      <c r="D1486" s="24"/>
      <c r="E1486" s="6"/>
      <c r="F1486" s="6"/>
      <c r="P1486" s="6"/>
    </row>
    <row r="1487" spans="1:16" ht="12.75">
      <c r="A1487" s="44"/>
      <c r="B1487" s="19"/>
      <c r="D1487" s="24"/>
      <c r="E1487" s="6"/>
      <c r="F1487" s="6"/>
      <c r="P1487" s="6"/>
    </row>
    <row r="1488" spans="1:16" ht="12.75">
      <c r="A1488" s="44"/>
      <c r="B1488" s="19"/>
      <c r="D1488" s="24"/>
      <c r="E1488" s="6"/>
      <c r="F1488" s="6"/>
      <c r="P1488" s="6"/>
    </row>
    <row r="1489" spans="1:16" ht="12.75">
      <c r="A1489" s="44"/>
      <c r="B1489" s="19"/>
      <c r="D1489" s="24"/>
      <c r="E1489" s="6"/>
      <c r="F1489" s="6"/>
      <c r="P1489" s="6"/>
    </row>
    <row r="1490" spans="1:16" ht="12.75">
      <c r="A1490" s="44"/>
      <c r="B1490" s="19"/>
      <c r="D1490" s="24"/>
      <c r="E1490" s="6"/>
      <c r="F1490" s="6"/>
      <c r="P1490" s="6"/>
    </row>
    <row r="1491" spans="1:16" ht="12.75">
      <c r="A1491" s="44"/>
      <c r="B1491" s="19"/>
      <c r="D1491" s="24"/>
      <c r="E1491" s="6"/>
      <c r="F1491" s="6"/>
      <c r="P1491" s="6"/>
    </row>
    <row r="1492" spans="1:16" ht="12.75">
      <c r="A1492" s="44"/>
      <c r="B1492" s="19"/>
      <c r="D1492" s="24"/>
      <c r="E1492" s="6"/>
      <c r="F1492" s="6"/>
      <c r="P1492" s="6"/>
    </row>
    <row r="1493" spans="1:16" ht="12.75">
      <c r="A1493" s="44"/>
      <c r="B1493" s="19"/>
      <c r="D1493" s="24"/>
      <c r="E1493" s="6"/>
      <c r="F1493" s="6"/>
      <c r="P1493" s="6"/>
    </row>
    <row r="1494" spans="1:16" ht="12.75">
      <c r="A1494" s="44"/>
      <c r="B1494" s="19"/>
      <c r="D1494" s="24"/>
      <c r="E1494" s="6"/>
      <c r="F1494" s="6"/>
      <c r="P1494" s="6"/>
    </row>
    <row r="1495" spans="1:16" ht="12.75">
      <c r="A1495" s="44"/>
      <c r="B1495" s="19"/>
      <c r="D1495" s="24"/>
      <c r="E1495" s="6"/>
      <c r="F1495" s="6"/>
      <c r="P1495" s="6"/>
    </row>
    <row r="1496" spans="1:16" ht="12.75">
      <c r="A1496" s="44"/>
      <c r="B1496" s="19"/>
      <c r="D1496" s="24"/>
      <c r="E1496" s="6"/>
      <c r="F1496" s="6"/>
      <c r="P1496" s="6"/>
    </row>
    <row r="1497" spans="1:16" ht="12.75">
      <c r="A1497" s="44"/>
      <c r="B1497" s="19"/>
      <c r="D1497" s="24"/>
      <c r="E1497" s="6"/>
      <c r="F1497" s="6"/>
      <c r="P1497" s="6"/>
    </row>
    <row r="1498" spans="1:16" ht="12.75">
      <c r="A1498" s="44"/>
      <c r="B1498" s="19"/>
      <c r="D1498" s="24"/>
      <c r="E1498" s="6"/>
      <c r="F1498" s="6"/>
      <c r="P1498" s="6"/>
    </row>
    <row r="1499" spans="1:16" ht="12.75">
      <c r="A1499" s="44"/>
      <c r="B1499" s="19"/>
      <c r="D1499" s="24"/>
      <c r="E1499" s="6"/>
      <c r="F1499" s="6"/>
      <c r="P1499" s="6"/>
    </row>
    <row r="1500" spans="1:16" ht="12.75">
      <c r="A1500" s="44"/>
      <c r="B1500" s="19"/>
      <c r="D1500" s="24"/>
      <c r="E1500" s="6"/>
      <c r="F1500" s="6"/>
      <c r="P1500" s="6"/>
    </row>
    <row r="1501" spans="1:16" ht="12.75">
      <c r="A1501" s="44"/>
      <c r="B1501" s="19"/>
      <c r="D1501" s="24"/>
      <c r="E1501" s="6"/>
      <c r="F1501" s="6"/>
      <c r="P1501" s="6"/>
    </row>
    <row r="1502" spans="1:16" ht="12.75">
      <c r="A1502" s="44"/>
      <c r="B1502" s="19"/>
      <c r="D1502" s="24"/>
      <c r="E1502" s="6"/>
      <c r="F1502" s="6"/>
      <c r="P1502" s="6"/>
    </row>
    <row r="1503" spans="1:16" ht="12.75">
      <c r="A1503" s="44"/>
      <c r="B1503" s="19"/>
      <c r="D1503" s="24"/>
      <c r="E1503" s="6"/>
      <c r="F1503" s="6"/>
      <c r="P1503" s="6"/>
    </row>
    <row r="1504" spans="1:16" ht="12.75">
      <c r="A1504" s="44"/>
      <c r="B1504" s="19"/>
      <c r="D1504" s="24"/>
      <c r="E1504" s="6"/>
      <c r="F1504" s="6"/>
      <c r="P1504" s="6"/>
    </row>
    <row r="1505" spans="1:16" ht="12.75">
      <c r="A1505" s="44"/>
      <c r="B1505" s="19"/>
      <c r="D1505" s="24"/>
      <c r="E1505" s="6"/>
      <c r="F1505" s="6"/>
      <c r="P1505" s="6"/>
    </row>
    <row r="1506" spans="1:16" ht="12.75">
      <c r="A1506" s="44"/>
      <c r="B1506" s="19"/>
      <c r="D1506" s="24"/>
      <c r="E1506" s="6"/>
      <c r="F1506" s="6"/>
      <c r="P1506" s="6"/>
    </row>
    <row r="1507" spans="1:16" ht="12.75">
      <c r="A1507" s="44"/>
      <c r="B1507" s="19"/>
      <c r="D1507" s="24"/>
      <c r="E1507" s="6"/>
      <c r="F1507" s="6"/>
      <c r="P1507" s="6"/>
    </row>
    <row r="1508" spans="1:16" ht="12.75">
      <c r="A1508" s="44"/>
      <c r="B1508" s="19"/>
      <c r="D1508" s="24"/>
      <c r="E1508" s="6"/>
      <c r="F1508" s="6"/>
      <c r="P1508" s="6"/>
    </row>
    <row r="1509" spans="1:16" ht="12.75">
      <c r="A1509" s="44"/>
      <c r="B1509" s="19"/>
      <c r="D1509" s="24"/>
      <c r="E1509" s="6"/>
      <c r="F1509" s="6"/>
      <c r="P1509" s="6"/>
    </row>
    <row r="1510" spans="1:16" ht="12.75">
      <c r="A1510" s="44"/>
      <c r="B1510" s="19"/>
      <c r="D1510" s="24"/>
      <c r="E1510" s="6"/>
      <c r="F1510" s="6"/>
      <c r="P1510" s="6"/>
    </row>
    <row r="1511" spans="1:16" ht="12.75">
      <c r="A1511" s="44"/>
      <c r="B1511" s="19"/>
      <c r="D1511" s="24"/>
      <c r="E1511" s="6"/>
      <c r="F1511" s="6"/>
      <c r="P1511" s="6"/>
    </row>
    <row r="1512" spans="1:16" ht="12.75">
      <c r="A1512" s="44"/>
      <c r="B1512" s="19"/>
      <c r="D1512" s="24"/>
      <c r="E1512" s="6"/>
      <c r="F1512" s="6"/>
      <c r="P1512" s="6"/>
    </row>
    <row r="1513" spans="1:16" ht="12.75">
      <c r="A1513" s="44"/>
      <c r="B1513" s="19"/>
      <c r="D1513" s="24"/>
      <c r="E1513" s="6"/>
      <c r="F1513" s="6"/>
      <c r="P1513" s="6"/>
    </row>
    <row r="1514" spans="1:16" ht="12.75">
      <c r="A1514" s="44"/>
      <c r="B1514" s="19"/>
      <c r="D1514" s="24"/>
      <c r="E1514" s="6"/>
      <c r="F1514" s="6"/>
      <c r="P1514" s="6"/>
    </row>
    <row r="1515" spans="1:16" ht="12.75">
      <c r="A1515" s="44"/>
      <c r="B1515" s="19"/>
      <c r="D1515" s="24"/>
      <c r="E1515" s="6"/>
      <c r="F1515" s="6"/>
      <c r="P1515" s="6"/>
    </row>
    <row r="1516" spans="1:16" ht="12.75">
      <c r="A1516" s="44"/>
      <c r="B1516" s="19"/>
      <c r="D1516" s="24"/>
      <c r="E1516" s="6"/>
      <c r="F1516" s="6"/>
      <c r="P1516" s="6"/>
    </row>
    <row r="1517" spans="1:16" ht="12.75">
      <c r="A1517" s="44"/>
      <c r="B1517" s="19"/>
      <c r="D1517" s="24"/>
      <c r="E1517" s="6"/>
      <c r="F1517" s="6"/>
      <c r="P1517" s="6"/>
    </row>
    <row r="1518" spans="1:16" ht="12.75">
      <c r="A1518" s="44"/>
      <c r="B1518" s="19"/>
      <c r="D1518" s="24"/>
      <c r="E1518" s="6"/>
      <c r="F1518" s="6"/>
      <c r="P1518" s="6"/>
    </row>
    <row r="1519" spans="1:16" ht="12.75">
      <c r="A1519" s="44"/>
      <c r="B1519" s="19"/>
      <c r="D1519" s="24"/>
      <c r="E1519" s="6"/>
      <c r="F1519" s="6"/>
      <c r="P1519" s="6"/>
    </row>
    <row r="1520" spans="1:16" ht="12.75">
      <c r="A1520" s="44"/>
      <c r="B1520" s="19"/>
      <c r="D1520" s="24"/>
      <c r="E1520" s="6"/>
      <c r="F1520" s="6"/>
      <c r="P1520" s="6"/>
    </row>
    <row r="1521" spans="1:16" ht="12.75">
      <c r="A1521" s="44"/>
      <c r="B1521" s="19"/>
      <c r="D1521" s="24"/>
      <c r="E1521" s="6"/>
      <c r="F1521" s="6"/>
      <c r="P1521" s="6"/>
    </row>
    <row r="1522" spans="1:16" ht="12.75">
      <c r="A1522" s="44"/>
      <c r="B1522" s="19"/>
      <c r="D1522" s="24"/>
      <c r="E1522" s="6"/>
      <c r="F1522" s="6"/>
      <c r="P1522" s="6"/>
    </row>
    <row r="1523" spans="1:16" ht="12.75">
      <c r="A1523" s="44"/>
      <c r="B1523" s="19"/>
      <c r="D1523" s="24"/>
      <c r="E1523" s="6"/>
      <c r="F1523" s="6"/>
      <c r="P1523" s="6"/>
    </row>
    <row r="1524" spans="1:16" ht="12.75">
      <c r="A1524" s="44"/>
      <c r="B1524" s="19"/>
      <c r="D1524" s="24"/>
      <c r="E1524" s="6"/>
      <c r="F1524" s="6"/>
      <c r="P1524" s="6"/>
    </row>
    <row r="1525" spans="1:16" ht="12.75">
      <c r="A1525" s="44"/>
      <c r="B1525" s="19"/>
      <c r="D1525" s="24"/>
      <c r="E1525" s="6"/>
      <c r="F1525" s="6"/>
      <c r="P1525" s="6"/>
    </row>
    <row r="1526" spans="1:16" ht="12.75">
      <c r="A1526" s="44"/>
      <c r="B1526" s="19"/>
      <c r="D1526" s="24"/>
      <c r="E1526" s="6"/>
      <c r="F1526" s="6"/>
      <c r="P1526" s="6"/>
    </row>
    <row r="1527" spans="1:16" ht="12.75">
      <c r="A1527" s="44"/>
      <c r="B1527" s="19"/>
      <c r="D1527" s="24"/>
      <c r="E1527" s="6"/>
      <c r="F1527" s="6"/>
      <c r="P1527" s="6"/>
    </row>
    <row r="1528" spans="1:16" ht="12.75">
      <c r="A1528" s="44"/>
      <c r="B1528" s="19"/>
      <c r="D1528" s="24"/>
      <c r="E1528" s="6"/>
      <c r="F1528" s="6"/>
      <c r="P1528" s="6"/>
    </row>
    <row r="1529" spans="1:16" ht="12.75">
      <c r="A1529" s="44"/>
      <c r="B1529" s="19"/>
      <c r="D1529" s="24"/>
      <c r="E1529" s="6"/>
      <c r="F1529" s="6"/>
      <c r="P1529" s="6"/>
    </row>
    <row r="1530" spans="1:16" ht="12.75">
      <c r="A1530" s="44"/>
      <c r="B1530" s="19"/>
      <c r="D1530" s="24"/>
      <c r="E1530" s="6"/>
      <c r="F1530" s="6"/>
      <c r="P1530" s="6"/>
    </row>
    <row r="1531" spans="1:16" ht="12.75">
      <c r="A1531" s="44"/>
      <c r="B1531" s="19"/>
      <c r="D1531" s="24"/>
      <c r="E1531" s="6"/>
      <c r="F1531" s="6"/>
      <c r="P1531" s="6"/>
    </row>
    <row r="1532" spans="1:16" ht="12.75">
      <c r="A1532" s="44"/>
      <c r="B1532" s="19"/>
      <c r="D1532" s="24"/>
      <c r="E1532" s="6"/>
      <c r="F1532" s="6"/>
      <c r="P1532" s="6"/>
    </row>
    <row r="1533" spans="1:16" ht="12.75">
      <c r="A1533" s="44"/>
      <c r="B1533" s="19"/>
      <c r="D1533" s="24"/>
      <c r="E1533" s="6"/>
      <c r="F1533" s="6"/>
      <c r="P1533" s="6"/>
    </row>
    <row r="1534" spans="1:16" ht="12.75">
      <c r="A1534" s="44"/>
      <c r="B1534" s="19"/>
      <c r="D1534" s="24"/>
      <c r="E1534" s="6"/>
      <c r="F1534" s="6"/>
      <c r="P1534" s="6"/>
    </row>
    <row r="1535" spans="1:16" ht="12.75">
      <c r="A1535" s="44"/>
      <c r="B1535" s="19"/>
      <c r="D1535" s="24"/>
      <c r="E1535" s="6"/>
      <c r="F1535" s="6"/>
      <c r="P1535" s="6"/>
    </row>
    <row r="1536" spans="1:16" ht="12.75">
      <c r="A1536" s="44"/>
      <c r="B1536" s="19"/>
      <c r="D1536" s="24"/>
      <c r="E1536" s="6"/>
      <c r="F1536" s="6"/>
      <c r="P1536" s="6"/>
    </row>
    <row r="1537" spans="1:16" ht="12.75">
      <c r="A1537" s="44"/>
      <c r="B1537" s="19"/>
      <c r="D1537" s="24"/>
      <c r="E1537" s="6"/>
      <c r="F1537" s="6"/>
      <c r="P1537" s="6"/>
    </row>
    <row r="1538" spans="1:16" ht="12.75">
      <c r="A1538" s="44"/>
      <c r="B1538" s="19"/>
      <c r="D1538" s="24"/>
      <c r="E1538" s="6"/>
      <c r="F1538" s="6"/>
      <c r="P1538" s="6"/>
    </row>
    <row r="1539" spans="1:16" ht="12.75">
      <c r="A1539" s="44"/>
      <c r="B1539" s="19"/>
      <c r="D1539" s="24"/>
      <c r="E1539" s="6"/>
      <c r="F1539" s="6"/>
      <c r="P1539" s="6"/>
    </row>
    <row r="1540" spans="1:16" ht="12.75">
      <c r="A1540" s="44"/>
      <c r="B1540" s="19"/>
      <c r="D1540" s="24"/>
      <c r="E1540" s="6"/>
      <c r="F1540" s="6"/>
      <c r="P1540" s="6"/>
    </row>
    <row r="1541" spans="1:16" ht="12.75">
      <c r="A1541" s="44"/>
      <c r="B1541" s="19"/>
      <c r="D1541" s="24"/>
      <c r="E1541" s="6"/>
      <c r="F1541" s="6"/>
      <c r="P1541" s="6"/>
    </row>
    <row r="1542" spans="1:16" ht="12.75">
      <c r="A1542" s="44"/>
      <c r="B1542" s="19"/>
      <c r="D1542" s="24"/>
      <c r="E1542" s="6"/>
      <c r="F1542" s="6"/>
      <c r="P1542" s="6"/>
    </row>
    <row r="1543" spans="1:16" ht="12.75">
      <c r="A1543" s="44"/>
      <c r="B1543" s="19"/>
      <c r="D1543" s="24"/>
      <c r="E1543" s="6"/>
      <c r="F1543" s="6"/>
      <c r="P1543" s="6"/>
    </row>
    <row r="1544" spans="1:16" ht="12.75">
      <c r="A1544" s="44"/>
      <c r="B1544" s="19"/>
      <c r="D1544" s="24"/>
      <c r="E1544" s="6"/>
      <c r="F1544" s="6"/>
      <c r="P1544" s="6"/>
    </row>
    <row r="1545" spans="1:16" ht="12.75">
      <c r="A1545" s="44"/>
      <c r="B1545" s="19"/>
      <c r="D1545" s="24"/>
      <c r="E1545" s="6"/>
      <c r="F1545" s="6"/>
      <c r="P1545" s="6"/>
    </row>
    <row r="1546" spans="1:16" ht="12.75">
      <c r="A1546" s="44"/>
      <c r="B1546" s="19"/>
      <c r="D1546" s="24"/>
      <c r="E1546" s="6"/>
      <c r="F1546" s="6"/>
      <c r="P1546" s="6"/>
    </row>
    <row r="1547" spans="1:16" ht="12.75">
      <c r="A1547" s="44"/>
      <c r="B1547" s="19"/>
      <c r="D1547" s="24"/>
      <c r="E1547" s="6"/>
      <c r="F1547" s="6"/>
      <c r="P1547" s="6"/>
    </row>
    <row r="1548" spans="1:16" ht="12.75">
      <c r="A1548" s="44"/>
      <c r="B1548" s="19"/>
      <c r="D1548" s="24"/>
      <c r="E1548" s="6"/>
      <c r="F1548" s="6"/>
      <c r="P1548" s="6"/>
    </row>
    <row r="1549" spans="1:16" ht="12.75">
      <c r="A1549" s="44"/>
      <c r="B1549" s="19"/>
      <c r="D1549" s="24"/>
      <c r="E1549" s="6"/>
      <c r="F1549" s="6"/>
      <c r="P1549" s="6"/>
    </row>
    <row r="1550" spans="1:16" ht="12.75">
      <c r="A1550" s="44"/>
      <c r="B1550" s="19"/>
      <c r="D1550" s="24"/>
      <c r="E1550" s="6"/>
      <c r="F1550" s="6"/>
      <c r="P1550" s="6"/>
    </row>
    <row r="1551" spans="1:16" ht="12.75">
      <c r="A1551" s="44"/>
      <c r="B1551" s="19"/>
      <c r="D1551" s="24"/>
      <c r="E1551" s="6"/>
      <c r="F1551" s="6"/>
      <c r="P1551" s="6"/>
    </row>
    <row r="1552" spans="1:16" ht="12.75">
      <c r="A1552" s="44"/>
      <c r="B1552" s="19"/>
      <c r="D1552" s="24"/>
      <c r="E1552" s="6"/>
      <c r="F1552" s="6"/>
      <c r="P1552" s="6"/>
    </row>
    <row r="1553" spans="1:16" ht="12.75">
      <c r="A1553" s="44"/>
      <c r="B1553" s="19"/>
      <c r="D1553" s="24"/>
      <c r="E1553" s="6"/>
      <c r="F1553" s="6"/>
      <c r="P1553" s="6"/>
    </row>
    <row r="1554" spans="1:16" ht="12.75">
      <c r="A1554" s="44"/>
      <c r="B1554" s="19"/>
      <c r="D1554" s="24"/>
      <c r="E1554" s="6"/>
      <c r="F1554" s="6"/>
      <c r="P1554" s="6"/>
    </row>
    <row r="1555" spans="1:16" ht="12.75">
      <c r="A1555" s="44"/>
      <c r="B1555" s="19"/>
      <c r="D1555" s="24"/>
      <c r="E1555" s="6"/>
      <c r="F1555" s="6"/>
      <c r="P1555" s="6"/>
    </row>
    <row r="1556" spans="1:16" ht="12.75">
      <c r="A1556" s="44"/>
      <c r="B1556" s="19"/>
      <c r="D1556" s="24"/>
      <c r="E1556" s="6"/>
      <c r="F1556" s="6"/>
      <c r="P1556" s="6"/>
    </row>
    <row r="1557" spans="1:16" ht="12.75">
      <c r="A1557" s="44"/>
      <c r="B1557" s="19"/>
      <c r="D1557" s="24"/>
      <c r="E1557" s="6"/>
      <c r="F1557" s="6"/>
      <c r="P1557" s="6"/>
    </row>
    <row r="1558" spans="1:16" ht="12.75">
      <c r="A1558" s="44"/>
      <c r="B1558" s="19"/>
      <c r="D1558" s="24"/>
      <c r="E1558" s="6"/>
      <c r="F1558" s="6"/>
      <c r="P1558" s="6"/>
    </row>
    <row r="1559" spans="1:16" ht="12.75">
      <c r="A1559" s="44"/>
      <c r="B1559" s="19"/>
      <c r="D1559" s="24"/>
      <c r="E1559" s="6"/>
      <c r="F1559" s="6"/>
      <c r="P1559" s="6"/>
    </row>
    <row r="1560" spans="1:16" ht="12.75">
      <c r="A1560" s="44"/>
      <c r="B1560" s="19"/>
      <c r="D1560" s="24"/>
      <c r="E1560" s="6"/>
      <c r="F1560" s="6"/>
      <c r="P1560" s="6"/>
    </row>
    <row r="1561" spans="1:16" ht="12.75">
      <c r="A1561" s="44"/>
      <c r="B1561" s="19"/>
      <c r="D1561" s="24"/>
      <c r="E1561" s="6"/>
      <c r="F1561" s="6"/>
      <c r="P1561" s="6"/>
    </row>
    <row r="1562" spans="1:16" ht="12.75">
      <c r="A1562" s="44"/>
      <c r="B1562" s="19"/>
      <c r="D1562" s="24"/>
      <c r="E1562" s="6"/>
      <c r="F1562" s="6"/>
      <c r="P1562" s="6"/>
    </row>
    <row r="1563" spans="1:16" ht="12.75">
      <c r="A1563" s="44"/>
      <c r="B1563" s="19"/>
      <c r="D1563" s="24"/>
      <c r="E1563" s="6"/>
      <c r="F1563" s="6"/>
      <c r="P1563" s="6"/>
    </row>
    <row r="1564" spans="1:16" ht="12.75">
      <c r="A1564" s="44"/>
      <c r="B1564" s="19"/>
      <c r="D1564" s="24"/>
      <c r="E1564" s="6"/>
      <c r="F1564" s="6"/>
      <c r="P1564" s="6"/>
    </row>
    <row r="1565" spans="1:16" ht="12.75">
      <c r="A1565" s="44"/>
      <c r="B1565" s="19"/>
      <c r="D1565" s="24"/>
      <c r="E1565" s="6"/>
      <c r="F1565" s="6"/>
      <c r="P1565" s="6"/>
    </row>
    <row r="1566" spans="1:16" ht="12.75">
      <c r="A1566" s="44"/>
      <c r="B1566" s="19"/>
      <c r="D1566" s="24"/>
      <c r="E1566" s="6"/>
      <c r="F1566" s="6"/>
      <c r="P1566" s="6"/>
    </row>
    <row r="1567" spans="1:16" ht="12.75">
      <c r="A1567" s="44"/>
      <c r="B1567" s="19"/>
      <c r="D1567" s="24"/>
      <c r="E1567" s="6"/>
      <c r="F1567" s="6"/>
      <c r="P1567" s="6"/>
    </row>
    <row r="1568" spans="1:16" ht="12.75">
      <c r="A1568" s="44"/>
      <c r="B1568" s="19"/>
      <c r="D1568" s="24"/>
      <c r="E1568" s="6"/>
      <c r="F1568" s="6"/>
      <c r="P1568" s="6"/>
    </row>
    <row r="1569" spans="1:16" ht="12.75">
      <c r="A1569" s="44"/>
      <c r="B1569" s="19"/>
      <c r="D1569" s="24"/>
      <c r="E1569" s="6"/>
      <c r="F1569" s="6"/>
      <c r="P1569" s="6"/>
    </row>
    <row r="1570" spans="1:16" ht="12.75">
      <c r="A1570" s="44"/>
      <c r="B1570" s="19"/>
      <c r="D1570" s="24"/>
      <c r="E1570" s="6"/>
      <c r="F1570" s="6"/>
      <c r="P1570" s="6"/>
    </row>
    <row r="1571" spans="1:16" ht="12.75">
      <c r="A1571" s="44"/>
      <c r="B1571" s="19"/>
      <c r="D1571" s="24"/>
      <c r="E1571" s="6"/>
      <c r="F1571" s="6"/>
      <c r="P1571" s="6"/>
    </row>
    <row r="1572" spans="1:16" ht="12.75">
      <c r="A1572" s="44"/>
      <c r="B1572" s="19"/>
      <c r="D1572" s="24"/>
      <c r="E1572" s="6"/>
      <c r="F1572" s="6"/>
      <c r="P1572" s="6"/>
    </row>
    <row r="1573" spans="1:16" ht="12.75">
      <c r="A1573" s="44"/>
      <c r="B1573" s="19"/>
      <c r="D1573" s="24"/>
      <c r="E1573" s="6"/>
      <c r="F1573" s="6"/>
      <c r="P1573" s="6"/>
    </row>
    <row r="1574" spans="1:16" ht="12.75">
      <c r="A1574" s="44"/>
      <c r="B1574" s="19"/>
      <c r="D1574" s="24"/>
      <c r="E1574" s="6"/>
      <c r="F1574" s="6"/>
      <c r="P1574" s="6"/>
    </row>
    <row r="1575" spans="1:16" ht="12.75">
      <c r="A1575" s="44"/>
      <c r="B1575" s="19"/>
      <c r="D1575" s="24"/>
      <c r="E1575" s="6"/>
      <c r="F1575" s="6"/>
      <c r="P1575" s="6"/>
    </row>
    <row r="1576" spans="1:16" ht="12.75">
      <c r="A1576" s="44"/>
      <c r="B1576" s="19"/>
      <c r="D1576" s="24"/>
      <c r="E1576" s="6"/>
      <c r="F1576" s="6"/>
      <c r="P1576" s="6"/>
    </row>
    <row r="1577" spans="1:16" ht="12.75">
      <c r="A1577" s="44"/>
      <c r="B1577" s="19"/>
      <c r="D1577" s="24"/>
      <c r="E1577" s="6"/>
      <c r="F1577" s="6"/>
      <c r="P1577" s="6"/>
    </row>
    <row r="1578" spans="1:16" ht="12.75">
      <c r="A1578" s="44"/>
      <c r="B1578" s="19"/>
      <c r="D1578" s="24"/>
      <c r="E1578" s="6"/>
      <c r="F1578" s="6"/>
      <c r="P1578" s="6"/>
    </row>
    <row r="1579" spans="1:16" ht="12.75">
      <c r="A1579" s="44"/>
      <c r="B1579" s="19"/>
      <c r="D1579" s="24"/>
      <c r="E1579" s="6"/>
      <c r="F1579" s="6"/>
      <c r="P1579" s="6"/>
    </row>
    <row r="1580" spans="1:16" ht="12.75">
      <c r="A1580" s="44"/>
      <c r="B1580" s="19"/>
      <c r="D1580" s="24"/>
      <c r="E1580" s="6"/>
      <c r="F1580" s="6"/>
      <c r="P1580" s="6"/>
    </row>
    <row r="1581" spans="1:16" ht="12.75">
      <c r="A1581" s="44"/>
      <c r="B1581" s="19"/>
      <c r="D1581" s="24"/>
      <c r="E1581" s="6"/>
      <c r="F1581" s="6"/>
      <c r="P1581" s="6"/>
    </row>
    <row r="1582" spans="1:16" ht="12.75">
      <c r="A1582" s="44"/>
      <c r="B1582" s="19"/>
      <c r="D1582" s="24"/>
      <c r="E1582" s="6"/>
      <c r="F1582" s="6"/>
      <c r="P1582" s="6"/>
    </row>
    <row r="1583" spans="1:16" ht="12.75">
      <c r="A1583" s="44"/>
      <c r="B1583" s="19"/>
      <c r="D1583" s="24"/>
      <c r="E1583" s="6"/>
      <c r="F1583" s="6"/>
      <c r="P1583" s="6"/>
    </row>
    <row r="1584" spans="1:16" ht="12.75">
      <c r="A1584" s="44"/>
      <c r="B1584" s="19"/>
      <c r="D1584" s="24"/>
      <c r="E1584" s="6"/>
      <c r="F1584" s="6"/>
      <c r="P1584" s="6"/>
    </row>
    <row r="1585" spans="1:16" ht="12.75">
      <c r="A1585" s="44"/>
      <c r="B1585" s="19"/>
      <c r="D1585" s="24"/>
      <c r="E1585" s="6"/>
      <c r="F1585" s="6"/>
      <c r="P1585" s="6"/>
    </row>
    <row r="1586" spans="1:16" ht="12.75">
      <c r="A1586" s="44"/>
      <c r="B1586" s="19"/>
      <c r="D1586" s="24"/>
      <c r="E1586" s="6"/>
      <c r="F1586" s="6"/>
      <c r="P1586" s="6"/>
    </row>
    <row r="1587" spans="1:16" ht="12.75">
      <c r="A1587" s="44"/>
      <c r="B1587" s="19"/>
      <c r="D1587" s="24"/>
      <c r="E1587" s="6"/>
      <c r="F1587" s="6"/>
      <c r="P1587" s="6"/>
    </row>
    <row r="1588" spans="1:16" ht="12.75">
      <c r="A1588" s="44"/>
      <c r="B1588" s="19"/>
      <c r="D1588" s="24"/>
      <c r="E1588" s="6"/>
      <c r="F1588" s="6"/>
      <c r="P1588" s="6"/>
    </row>
    <row r="1589" spans="1:16" ht="12.75">
      <c r="A1589" s="44"/>
      <c r="B1589" s="19"/>
      <c r="D1589" s="24"/>
      <c r="E1589" s="6"/>
      <c r="F1589" s="6"/>
      <c r="P1589" s="6"/>
    </row>
    <row r="1590" spans="1:16" ht="12.75">
      <c r="A1590" s="44"/>
      <c r="B1590" s="19"/>
      <c r="D1590" s="24"/>
      <c r="E1590" s="6"/>
      <c r="F1590" s="6"/>
      <c r="P1590" s="6"/>
    </row>
    <row r="1591" spans="1:16" ht="12.75">
      <c r="A1591" s="44"/>
      <c r="B1591" s="19"/>
      <c r="D1591" s="24"/>
      <c r="E1591" s="6"/>
      <c r="F1591" s="6"/>
      <c r="P1591" s="6"/>
    </row>
    <row r="1592" spans="1:16" ht="12.75">
      <c r="A1592" s="44"/>
      <c r="B1592" s="19"/>
      <c r="D1592" s="24"/>
      <c r="E1592" s="6"/>
      <c r="F1592" s="6"/>
      <c r="P1592" s="6"/>
    </row>
    <row r="1593" spans="1:16" ht="12.75">
      <c r="A1593" s="44"/>
      <c r="B1593" s="19"/>
      <c r="D1593" s="24"/>
      <c r="E1593" s="6"/>
      <c r="F1593" s="6"/>
      <c r="P1593" s="6"/>
    </row>
    <row r="1594" spans="1:16" ht="12.75">
      <c r="A1594" s="44"/>
      <c r="B1594" s="19"/>
      <c r="D1594" s="24"/>
      <c r="E1594" s="6"/>
      <c r="F1594" s="6"/>
      <c r="P1594" s="6"/>
    </row>
    <row r="1595" spans="1:16" ht="12.75">
      <c r="A1595" s="44"/>
      <c r="B1595" s="19"/>
      <c r="D1595" s="24"/>
      <c r="E1595" s="6"/>
      <c r="F1595" s="6"/>
      <c r="P1595" s="6"/>
    </row>
    <row r="1596" spans="1:16" ht="12.75">
      <c r="A1596" s="44"/>
      <c r="B1596" s="19"/>
      <c r="D1596" s="24"/>
      <c r="E1596" s="6"/>
      <c r="F1596" s="6"/>
      <c r="P1596" s="6"/>
    </row>
    <row r="1597" spans="1:16" ht="12.75">
      <c r="A1597" s="44"/>
      <c r="B1597" s="19"/>
      <c r="D1597" s="24"/>
      <c r="E1597" s="6"/>
      <c r="F1597" s="6"/>
      <c r="P1597" s="6"/>
    </row>
    <row r="1598" spans="1:16" ht="12.75">
      <c r="A1598" s="44"/>
      <c r="B1598" s="19"/>
      <c r="D1598" s="24"/>
      <c r="E1598" s="6"/>
      <c r="F1598" s="6"/>
      <c r="P1598" s="6"/>
    </row>
    <row r="1599" spans="1:16" ht="12.75">
      <c r="A1599" s="44"/>
      <c r="B1599" s="19"/>
      <c r="D1599" s="24"/>
      <c r="E1599" s="6"/>
      <c r="F1599" s="6"/>
      <c r="P1599" s="6"/>
    </row>
    <row r="1600" spans="1:16" ht="12.75">
      <c r="A1600" s="44"/>
      <c r="B1600" s="19"/>
      <c r="D1600" s="24"/>
      <c r="E1600" s="6"/>
      <c r="F1600" s="6"/>
      <c r="P1600" s="6"/>
    </row>
    <row r="1601" spans="1:16" ht="12.75">
      <c r="A1601" s="44"/>
      <c r="B1601" s="19"/>
      <c r="D1601" s="24"/>
      <c r="E1601" s="6"/>
      <c r="F1601" s="6"/>
      <c r="P1601" s="6"/>
    </row>
    <row r="1602" spans="1:16" ht="12.75">
      <c r="A1602" s="44"/>
      <c r="B1602" s="19"/>
      <c r="D1602" s="24"/>
      <c r="E1602" s="6"/>
      <c r="F1602" s="6"/>
      <c r="P1602" s="6"/>
    </row>
    <row r="1603" spans="1:16" ht="12.75">
      <c r="A1603" s="44"/>
      <c r="B1603" s="19"/>
      <c r="D1603" s="24"/>
      <c r="E1603" s="6"/>
      <c r="F1603" s="6"/>
      <c r="P1603" s="6"/>
    </row>
    <row r="1604" spans="1:16" ht="12.75">
      <c r="A1604" s="44"/>
      <c r="B1604" s="19"/>
      <c r="D1604" s="24"/>
      <c r="E1604" s="6"/>
      <c r="F1604" s="6"/>
      <c r="P1604" s="6"/>
    </row>
    <row r="1605" spans="1:16" ht="12.75">
      <c r="A1605" s="44"/>
      <c r="B1605" s="19"/>
      <c r="D1605" s="24"/>
      <c r="E1605" s="6"/>
      <c r="F1605" s="6"/>
      <c r="P1605" s="6"/>
    </row>
    <row r="1606" spans="1:16" ht="12.75">
      <c r="A1606" s="44"/>
      <c r="B1606" s="19"/>
      <c r="D1606" s="24"/>
      <c r="E1606" s="6"/>
      <c r="F1606" s="6"/>
      <c r="P1606" s="6"/>
    </row>
    <row r="1607" spans="1:16" ht="12.75">
      <c r="A1607" s="44"/>
      <c r="B1607" s="19"/>
      <c r="D1607" s="24"/>
      <c r="E1607" s="6"/>
      <c r="F1607" s="6"/>
      <c r="P1607" s="6"/>
    </row>
    <row r="1608" spans="1:16" ht="12.75">
      <c r="A1608" s="44"/>
      <c r="B1608" s="19"/>
      <c r="D1608" s="24"/>
      <c r="E1608" s="6"/>
      <c r="F1608" s="6"/>
      <c r="P1608" s="6"/>
    </row>
    <row r="1609" spans="1:16" ht="12.75">
      <c r="A1609" s="44"/>
      <c r="B1609" s="19"/>
      <c r="D1609" s="24"/>
      <c r="E1609" s="6"/>
      <c r="F1609" s="6"/>
      <c r="P1609" s="6"/>
    </row>
    <row r="1610" spans="1:16" ht="12.75">
      <c r="A1610" s="44"/>
      <c r="B1610" s="19"/>
      <c r="D1610" s="24"/>
      <c r="E1610" s="6"/>
      <c r="F1610" s="6"/>
      <c r="P1610" s="6"/>
    </row>
    <row r="1611" spans="1:16" ht="12.75">
      <c r="A1611" s="44"/>
      <c r="B1611" s="19"/>
      <c r="D1611" s="24"/>
      <c r="E1611" s="6"/>
      <c r="F1611" s="6"/>
      <c r="P1611" s="6"/>
    </row>
    <row r="1612" spans="1:16" ht="12.75">
      <c r="A1612" s="44"/>
      <c r="B1612" s="19"/>
      <c r="D1612" s="24"/>
      <c r="E1612" s="6"/>
      <c r="F1612" s="6"/>
      <c r="P1612" s="6"/>
    </row>
    <row r="1613" spans="1:16" ht="12.75">
      <c r="A1613" s="44"/>
      <c r="B1613" s="19"/>
      <c r="D1613" s="24"/>
      <c r="E1613" s="6"/>
      <c r="F1613" s="6"/>
      <c r="P1613" s="6"/>
    </row>
    <row r="1614" spans="1:16" ht="12.75">
      <c r="A1614" s="44"/>
      <c r="B1614" s="19"/>
      <c r="D1614" s="24"/>
      <c r="E1614" s="6"/>
      <c r="F1614" s="6"/>
      <c r="P1614" s="6"/>
    </row>
    <row r="1615" spans="1:16" ht="12.75">
      <c r="A1615" s="44"/>
      <c r="B1615" s="19"/>
      <c r="D1615" s="24"/>
      <c r="E1615" s="6"/>
      <c r="F1615" s="6"/>
      <c r="P1615" s="6"/>
    </row>
    <row r="1616" spans="1:16" ht="12.75">
      <c r="A1616" s="44"/>
      <c r="B1616" s="19"/>
      <c r="D1616" s="24"/>
      <c r="E1616" s="6"/>
      <c r="F1616" s="6"/>
      <c r="P1616" s="6"/>
    </row>
    <row r="1617" spans="1:16" ht="12.75">
      <c r="A1617" s="44"/>
      <c r="B1617" s="19"/>
      <c r="D1617" s="24"/>
      <c r="E1617" s="6"/>
      <c r="F1617" s="6"/>
      <c r="P1617" s="6"/>
    </row>
    <row r="1618" spans="1:16" ht="12.75">
      <c r="A1618" s="44"/>
      <c r="B1618" s="19"/>
      <c r="D1618" s="24"/>
      <c r="E1618" s="6"/>
      <c r="F1618" s="6"/>
      <c r="P1618" s="6"/>
    </row>
    <row r="1619" spans="1:16" ht="12.75">
      <c r="A1619" s="44"/>
      <c r="B1619" s="19"/>
      <c r="D1619" s="24"/>
      <c r="E1619" s="6"/>
      <c r="F1619" s="6"/>
      <c r="P1619" s="6"/>
    </row>
    <row r="1620" spans="1:16" ht="12.75">
      <c r="A1620" s="44"/>
      <c r="B1620" s="19"/>
      <c r="D1620" s="24"/>
      <c r="E1620" s="6"/>
      <c r="F1620" s="6"/>
      <c r="P1620" s="6"/>
    </row>
    <row r="1621" spans="1:16" ht="12.75">
      <c r="A1621" s="44"/>
      <c r="B1621" s="19"/>
      <c r="D1621" s="24"/>
      <c r="E1621" s="6"/>
      <c r="F1621" s="6"/>
      <c r="P1621" s="6"/>
    </row>
    <row r="1622" spans="1:16" ht="12.75">
      <c r="A1622" s="44"/>
      <c r="B1622" s="19"/>
      <c r="D1622" s="24"/>
      <c r="E1622" s="6"/>
      <c r="F1622" s="6"/>
      <c r="P1622" s="6"/>
    </row>
    <row r="1623" spans="1:16" ht="12.75">
      <c r="A1623" s="44"/>
      <c r="B1623" s="19"/>
      <c r="D1623" s="24"/>
      <c r="E1623" s="6"/>
      <c r="F1623" s="6"/>
      <c r="P1623" s="6"/>
    </row>
    <row r="1624" spans="1:16" ht="12.75">
      <c r="A1624" s="44"/>
      <c r="B1624" s="19"/>
      <c r="D1624" s="24"/>
      <c r="E1624" s="6"/>
      <c r="F1624" s="6"/>
      <c r="P1624" s="6"/>
    </row>
    <row r="1625" spans="1:16" ht="12.75">
      <c r="A1625" s="44"/>
      <c r="B1625" s="19"/>
      <c r="D1625" s="24"/>
      <c r="E1625" s="6"/>
      <c r="F1625" s="6"/>
      <c r="P1625" s="6"/>
    </row>
    <row r="1626" spans="1:16" ht="12.75">
      <c r="A1626" s="44"/>
      <c r="B1626" s="19"/>
      <c r="D1626" s="24"/>
      <c r="E1626" s="6"/>
      <c r="F1626" s="6"/>
      <c r="P1626" s="6"/>
    </row>
    <row r="1627" spans="1:16" ht="12.75">
      <c r="A1627" s="44"/>
      <c r="B1627" s="19"/>
      <c r="D1627" s="24"/>
      <c r="E1627" s="6"/>
      <c r="F1627" s="6"/>
      <c r="P1627" s="6"/>
    </row>
    <row r="1628" spans="1:16" ht="12.75">
      <c r="A1628" s="44"/>
      <c r="B1628" s="19"/>
      <c r="D1628" s="24"/>
      <c r="E1628" s="6"/>
      <c r="F1628" s="6"/>
      <c r="P1628" s="6"/>
    </row>
    <row r="1629" spans="1:16" ht="12.75">
      <c r="A1629" s="44"/>
      <c r="B1629" s="19"/>
      <c r="D1629" s="24"/>
      <c r="E1629" s="6"/>
      <c r="F1629" s="6"/>
      <c r="P1629" s="6"/>
    </row>
    <row r="1630" spans="1:16" ht="12.75">
      <c r="A1630" s="44"/>
      <c r="B1630" s="19"/>
      <c r="D1630" s="24"/>
      <c r="E1630" s="6"/>
      <c r="F1630" s="6"/>
      <c r="P1630" s="6"/>
    </row>
    <row r="1631" spans="1:16" ht="12.75">
      <c r="A1631" s="44"/>
      <c r="B1631" s="19"/>
      <c r="D1631" s="24"/>
      <c r="E1631" s="6"/>
      <c r="F1631" s="6"/>
      <c r="P1631" s="6"/>
    </row>
    <row r="1632" spans="1:16" ht="12.75">
      <c r="A1632" s="44"/>
      <c r="B1632" s="19"/>
      <c r="D1632" s="24"/>
      <c r="E1632" s="6"/>
      <c r="F1632" s="6"/>
      <c r="P1632" s="6"/>
    </row>
    <row r="1633" spans="1:16" ht="12.75">
      <c r="A1633" s="44"/>
      <c r="B1633" s="19"/>
      <c r="D1633" s="24"/>
      <c r="E1633" s="6"/>
      <c r="F1633" s="6"/>
      <c r="P1633" s="6"/>
    </row>
    <row r="1634" spans="1:16" ht="12.75">
      <c r="A1634" s="44"/>
      <c r="B1634" s="19"/>
      <c r="D1634" s="24"/>
      <c r="E1634" s="6"/>
      <c r="F1634" s="6"/>
      <c r="P1634" s="6"/>
    </row>
    <row r="1635" spans="1:16" ht="12.75">
      <c r="A1635" s="44"/>
      <c r="B1635" s="19"/>
      <c r="D1635" s="24"/>
      <c r="E1635" s="6"/>
      <c r="F1635" s="6"/>
      <c r="P1635" s="6"/>
    </row>
    <row r="1636" spans="1:16" ht="12.75">
      <c r="A1636" s="44"/>
      <c r="B1636" s="19"/>
      <c r="D1636" s="24"/>
      <c r="E1636" s="6"/>
      <c r="F1636" s="6"/>
      <c r="P1636" s="6"/>
    </row>
    <row r="1637" spans="1:16" ht="12.75">
      <c r="A1637" s="44"/>
      <c r="B1637" s="19"/>
      <c r="D1637" s="24"/>
      <c r="E1637" s="6"/>
      <c r="F1637" s="6"/>
      <c r="P1637" s="6"/>
    </row>
    <row r="1638" spans="1:16" ht="12.75">
      <c r="A1638" s="44"/>
      <c r="B1638" s="19"/>
      <c r="D1638" s="24"/>
      <c r="E1638" s="6"/>
      <c r="F1638" s="6"/>
      <c r="P1638" s="6"/>
    </row>
    <row r="1639" spans="1:16" ht="12.75">
      <c r="A1639" s="44"/>
      <c r="B1639" s="19"/>
      <c r="D1639" s="24"/>
      <c r="E1639" s="6"/>
      <c r="F1639" s="6"/>
      <c r="P1639" s="6"/>
    </row>
    <row r="1640" spans="1:16" ht="12.75">
      <c r="A1640" s="44"/>
      <c r="B1640" s="19"/>
      <c r="D1640" s="24"/>
      <c r="E1640" s="6"/>
      <c r="F1640" s="6"/>
      <c r="P1640" s="6"/>
    </row>
    <row r="1641" spans="1:16" ht="12.75">
      <c r="A1641" s="44"/>
      <c r="B1641" s="19"/>
      <c r="D1641" s="24"/>
      <c r="E1641" s="6"/>
      <c r="F1641" s="6"/>
      <c r="P1641" s="6"/>
    </row>
    <row r="1642" spans="1:16" ht="12.75">
      <c r="A1642" s="44"/>
      <c r="B1642" s="19"/>
      <c r="D1642" s="24"/>
      <c r="E1642" s="6"/>
      <c r="F1642" s="6"/>
      <c r="P1642" s="6"/>
    </row>
    <row r="1643" spans="1:16" ht="12.75">
      <c r="A1643" s="44"/>
      <c r="B1643" s="19"/>
      <c r="D1643" s="24"/>
      <c r="E1643" s="6"/>
      <c r="F1643" s="6"/>
      <c r="P1643" s="6"/>
    </row>
    <row r="1644" spans="1:16" ht="12.75">
      <c r="A1644" s="44"/>
      <c r="B1644" s="19"/>
      <c r="D1644" s="24"/>
      <c r="E1644" s="6"/>
      <c r="F1644" s="6"/>
      <c r="P1644" s="6"/>
    </row>
    <row r="1645" spans="1:16" ht="12.75">
      <c r="A1645" s="44"/>
      <c r="B1645" s="19"/>
      <c r="D1645" s="24"/>
      <c r="E1645" s="6"/>
      <c r="F1645" s="6"/>
      <c r="P1645" s="6"/>
    </row>
    <row r="1646" spans="1:16" ht="12.75">
      <c r="A1646" s="44"/>
      <c r="B1646" s="19"/>
      <c r="D1646" s="24"/>
      <c r="E1646" s="6"/>
      <c r="F1646" s="6"/>
      <c r="P1646" s="6"/>
    </row>
    <row r="1647" spans="1:16" ht="12.75">
      <c r="A1647" s="44"/>
      <c r="B1647" s="19"/>
      <c r="D1647" s="24"/>
      <c r="E1647" s="6"/>
      <c r="F1647" s="6"/>
      <c r="P1647" s="6"/>
    </row>
    <row r="1648" spans="1:16" ht="12.75">
      <c r="A1648" s="44"/>
      <c r="B1648" s="19"/>
      <c r="D1648" s="24"/>
      <c r="E1648" s="6"/>
      <c r="F1648" s="6"/>
      <c r="P1648" s="6"/>
    </row>
    <row r="1649" spans="1:16" ht="12.75">
      <c r="A1649" s="44"/>
      <c r="B1649" s="19"/>
      <c r="D1649" s="24"/>
      <c r="E1649" s="6"/>
      <c r="F1649" s="6"/>
      <c r="P1649" s="6"/>
    </row>
    <row r="1650" spans="1:16" ht="12.75">
      <c r="A1650" s="44"/>
      <c r="B1650" s="19"/>
      <c r="D1650" s="24"/>
      <c r="E1650" s="6"/>
      <c r="F1650" s="6"/>
      <c r="P1650" s="6"/>
    </row>
    <row r="1651" spans="1:16" ht="12.75">
      <c r="A1651" s="44"/>
      <c r="B1651" s="19"/>
      <c r="D1651" s="24"/>
      <c r="E1651" s="6"/>
      <c r="F1651" s="6"/>
      <c r="P1651" s="6"/>
    </row>
    <row r="1652" spans="1:16" ht="12.75">
      <c r="A1652" s="44"/>
      <c r="B1652" s="19"/>
      <c r="D1652" s="24"/>
      <c r="E1652" s="6"/>
      <c r="F1652" s="6"/>
      <c r="P1652" s="6"/>
    </row>
    <row r="1653" spans="1:16" ht="12.75">
      <c r="A1653" s="44"/>
      <c r="B1653" s="19"/>
      <c r="D1653" s="24"/>
      <c r="E1653" s="6"/>
      <c r="F1653" s="6"/>
      <c r="P1653" s="6"/>
    </row>
    <row r="1654" spans="1:16" ht="12.75">
      <c r="A1654" s="44"/>
      <c r="B1654" s="19"/>
      <c r="D1654" s="24"/>
      <c r="E1654" s="6"/>
      <c r="F1654" s="6"/>
      <c r="P1654" s="6"/>
    </row>
    <row r="1655" spans="1:16" ht="12.75">
      <c r="A1655" s="44"/>
      <c r="B1655" s="19"/>
      <c r="D1655" s="24"/>
      <c r="E1655" s="6"/>
      <c r="F1655" s="6"/>
      <c r="P1655" s="6"/>
    </row>
    <row r="1656" spans="1:16" ht="12.75">
      <c r="A1656" s="44"/>
      <c r="B1656" s="19"/>
      <c r="D1656" s="24"/>
      <c r="E1656" s="6"/>
      <c r="F1656" s="6"/>
      <c r="P1656" s="6"/>
    </row>
    <row r="1657" spans="1:16" ht="12.75">
      <c r="A1657" s="44"/>
      <c r="B1657" s="19"/>
      <c r="D1657" s="24"/>
      <c r="E1657" s="6"/>
      <c r="F1657" s="6"/>
      <c r="P1657" s="6"/>
    </row>
    <row r="1658" spans="1:16" ht="12.75">
      <c r="A1658" s="44"/>
      <c r="B1658" s="19"/>
      <c r="D1658" s="24"/>
      <c r="E1658" s="6"/>
      <c r="F1658" s="6"/>
      <c r="P1658" s="6"/>
    </row>
    <row r="1659" spans="1:16" ht="12.75">
      <c r="A1659" s="44"/>
      <c r="B1659" s="19"/>
      <c r="D1659" s="24"/>
      <c r="E1659" s="6"/>
      <c r="F1659" s="6"/>
      <c r="P1659" s="6"/>
    </row>
    <row r="1660" spans="1:16" ht="12.75">
      <c r="A1660" s="44"/>
      <c r="B1660" s="19"/>
      <c r="D1660" s="24"/>
      <c r="E1660" s="6"/>
      <c r="F1660" s="6"/>
      <c r="P1660" s="6"/>
    </row>
    <row r="1661" spans="1:16" ht="12.75">
      <c r="A1661" s="44"/>
      <c r="B1661" s="19"/>
      <c r="D1661" s="24"/>
      <c r="E1661" s="6"/>
      <c r="F1661" s="6"/>
      <c r="P1661" s="6"/>
    </row>
    <row r="1662" spans="1:16" ht="12.75">
      <c r="A1662" s="44"/>
      <c r="B1662" s="19"/>
      <c r="D1662" s="24"/>
      <c r="E1662" s="6"/>
      <c r="F1662" s="6"/>
      <c r="P1662" s="6"/>
    </row>
    <row r="1663" spans="1:16" ht="12.75">
      <c r="A1663" s="44"/>
      <c r="B1663" s="19"/>
      <c r="D1663" s="24"/>
      <c r="E1663" s="6"/>
      <c r="F1663" s="6"/>
      <c r="P1663" s="6"/>
    </row>
    <row r="1664" spans="1:16" ht="12.75">
      <c r="A1664" s="44"/>
      <c r="B1664" s="19"/>
      <c r="D1664" s="24"/>
      <c r="E1664" s="6"/>
      <c r="F1664" s="6"/>
      <c r="P1664" s="6"/>
    </row>
    <row r="1665" spans="1:16" ht="12.75">
      <c r="A1665" s="44"/>
      <c r="B1665" s="19"/>
      <c r="D1665" s="24"/>
      <c r="E1665" s="6"/>
      <c r="F1665" s="6"/>
      <c r="P1665" s="6"/>
    </row>
    <row r="1666" spans="1:16" ht="12.75">
      <c r="A1666" s="44"/>
      <c r="B1666" s="19"/>
      <c r="D1666" s="24"/>
      <c r="E1666" s="6"/>
      <c r="F1666" s="6"/>
      <c r="P1666" s="6"/>
    </row>
    <row r="1667" spans="1:16" ht="12.75">
      <c r="A1667" s="44"/>
      <c r="B1667" s="19"/>
      <c r="D1667" s="24"/>
      <c r="E1667" s="6"/>
      <c r="F1667" s="6"/>
      <c r="P1667" s="6"/>
    </row>
    <row r="1668" spans="1:16" ht="12.75">
      <c r="A1668" s="44"/>
      <c r="B1668" s="19"/>
      <c r="D1668" s="24"/>
      <c r="E1668" s="6"/>
      <c r="F1668" s="6"/>
      <c r="P1668" s="6"/>
    </row>
    <row r="1669" spans="1:16" ht="12.75">
      <c r="A1669" s="44"/>
      <c r="B1669" s="19"/>
      <c r="D1669" s="24"/>
      <c r="E1669" s="6"/>
      <c r="F1669" s="6"/>
      <c r="P1669" s="6"/>
    </row>
    <row r="1670" spans="1:16" ht="12.75">
      <c r="A1670" s="44"/>
      <c r="B1670" s="19"/>
      <c r="D1670" s="24"/>
      <c r="E1670" s="6"/>
      <c r="F1670" s="6"/>
      <c r="P1670" s="6"/>
    </row>
    <row r="1671" spans="1:16" ht="12.75">
      <c r="A1671" s="44"/>
      <c r="B1671" s="19"/>
      <c r="D1671" s="24"/>
      <c r="E1671" s="6"/>
      <c r="F1671" s="6"/>
      <c r="P1671" s="6"/>
    </row>
    <row r="1672" spans="1:16" ht="12.75">
      <c r="A1672" s="44"/>
      <c r="B1672" s="19"/>
      <c r="D1672" s="24"/>
      <c r="E1672" s="6"/>
      <c r="F1672" s="6"/>
      <c r="P1672" s="6"/>
    </row>
    <row r="1673" spans="1:16" ht="12.75">
      <c r="A1673" s="44"/>
      <c r="B1673" s="19"/>
      <c r="D1673" s="24"/>
      <c r="E1673" s="6"/>
      <c r="F1673" s="6"/>
      <c r="P1673" s="6"/>
    </row>
    <row r="1674" spans="1:16" ht="12.75">
      <c r="A1674" s="44"/>
      <c r="B1674" s="19"/>
      <c r="D1674" s="24"/>
      <c r="E1674" s="6"/>
      <c r="F1674" s="6"/>
      <c r="P1674" s="6"/>
    </row>
    <row r="1675" spans="1:16" ht="12.75">
      <c r="A1675" s="44"/>
      <c r="B1675" s="19"/>
      <c r="D1675" s="24"/>
      <c r="E1675" s="6"/>
      <c r="F1675" s="6"/>
      <c r="P1675" s="6"/>
    </row>
    <row r="1676" spans="1:16" ht="12.75">
      <c r="A1676" s="44"/>
      <c r="B1676" s="19"/>
      <c r="D1676" s="24"/>
      <c r="E1676" s="6"/>
      <c r="F1676" s="6"/>
      <c r="P1676" s="6"/>
    </row>
    <row r="1677" spans="1:16" ht="12.75">
      <c r="A1677" s="44"/>
      <c r="B1677" s="19"/>
      <c r="D1677" s="24"/>
      <c r="E1677" s="6"/>
      <c r="F1677" s="6"/>
      <c r="P1677" s="6"/>
    </row>
    <row r="1678" spans="1:16" ht="12.75">
      <c r="A1678" s="44"/>
      <c r="B1678" s="19"/>
      <c r="D1678" s="24"/>
      <c r="E1678" s="6"/>
      <c r="F1678" s="6"/>
      <c r="P1678" s="6"/>
    </row>
    <row r="1679" spans="1:16" ht="12.75">
      <c r="A1679" s="44"/>
      <c r="B1679" s="19"/>
      <c r="D1679" s="24"/>
      <c r="E1679" s="6"/>
      <c r="F1679" s="6"/>
      <c r="P1679" s="6"/>
    </row>
    <row r="1680" spans="1:16" ht="12.75">
      <c r="A1680" s="44"/>
      <c r="B1680" s="19"/>
      <c r="D1680" s="24"/>
      <c r="E1680" s="6"/>
      <c r="F1680" s="6"/>
      <c r="P1680" s="6"/>
    </row>
    <row r="1681" spans="1:16" ht="12.75">
      <c r="A1681" s="44"/>
      <c r="B1681" s="19"/>
      <c r="D1681" s="24"/>
      <c r="E1681" s="6"/>
      <c r="F1681" s="6"/>
      <c r="P1681" s="6"/>
    </row>
    <row r="1682" spans="1:16" ht="12.75">
      <c r="A1682" s="44"/>
      <c r="B1682" s="19"/>
      <c r="D1682" s="24"/>
      <c r="E1682" s="6"/>
      <c r="F1682" s="6"/>
      <c r="P1682" s="6"/>
    </row>
    <row r="1683" spans="1:16" ht="12.75">
      <c r="A1683" s="44"/>
      <c r="B1683" s="19"/>
      <c r="D1683" s="24"/>
      <c r="E1683" s="6"/>
      <c r="F1683" s="6"/>
      <c r="P1683" s="6"/>
    </row>
    <row r="1684" spans="1:16" ht="12.75">
      <c r="A1684" s="44"/>
      <c r="B1684" s="19"/>
      <c r="D1684" s="24"/>
      <c r="E1684" s="6"/>
      <c r="F1684" s="6"/>
      <c r="P1684" s="6"/>
    </row>
    <row r="1685" spans="1:16" ht="12.75">
      <c r="A1685" s="44"/>
      <c r="B1685" s="19"/>
      <c r="D1685" s="24"/>
      <c r="E1685" s="6"/>
      <c r="F1685" s="6"/>
      <c r="P1685" s="6"/>
    </row>
    <row r="1686" spans="1:16" ht="12.75">
      <c r="A1686" s="44"/>
      <c r="B1686" s="19"/>
      <c r="D1686" s="24"/>
      <c r="E1686" s="6"/>
      <c r="F1686" s="6"/>
      <c r="P1686" s="6"/>
    </row>
    <row r="1687" spans="1:16" ht="12.75">
      <c r="A1687" s="44"/>
      <c r="B1687" s="19"/>
      <c r="D1687" s="24"/>
      <c r="E1687" s="6"/>
      <c r="F1687" s="6"/>
      <c r="P1687" s="6"/>
    </row>
    <row r="1688" spans="1:16" ht="12.75">
      <c r="A1688" s="44"/>
      <c r="B1688" s="19"/>
      <c r="D1688" s="24"/>
      <c r="E1688" s="6"/>
      <c r="F1688" s="6"/>
      <c r="P1688" s="6"/>
    </row>
    <row r="1689" spans="1:16" ht="12.75">
      <c r="A1689" s="44"/>
      <c r="B1689" s="19"/>
      <c r="D1689" s="24"/>
      <c r="E1689" s="6"/>
      <c r="F1689" s="6"/>
      <c r="P1689" s="6"/>
    </row>
    <row r="1690" spans="1:16" ht="12.75">
      <c r="A1690" s="44"/>
      <c r="B1690" s="19"/>
      <c r="D1690" s="24"/>
      <c r="E1690" s="6"/>
      <c r="F1690" s="6"/>
      <c r="P1690" s="6"/>
    </row>
    <row r="1691" spans="1:16" ht="12.75">
      <c r="A1691" s="44"/>
      <c r="B1691" s="19"/>
      <c r="D1691" s="24"/>
      <c r="E1691" s="6"/>
      <c r="F1691" s="6"/>
      <c r="P1691" s="6"/>
    </row>
    <row r="1692" spans="1:16" ht="12.75">
      <c r="A1692" s="44"/>
      <c r="B1692" s="19"/>
      <c r="D1692" s="24"/>
      <c r="E1692" s="6"/>
      <c r="F1692" s="6"/>
      <c r="P1692" s="6"/>
    </row>
    <row r="1693" spans="1:16" ht="12.75">
      <c r="A1693" s="44"/>
      <c r="B1693" s="19"/>
      <c r="D1693" s="24"/>
      <c r="E1693" s="6"/>
      <c r="F1693" s="6"/>
      <c r="P1693" s="6"/>
    </row>
    <row r="1694" spans="1:16" ht="12.75">
      <c r="A1694" s="44"/>
      <c r="B1694" s="19"/>
      <c r="D1694" s="24"/>
      <c r="E1694" s="6"/>
      <c r="F1694" s="6"/>
      <c r="P1694" s="6"/>
    </row>
    <row r="1695" spans="1:16" ht="12.75">
      <c r="A1695" s="44"/>
      <c r="B1695" s="19"/>
      <c r="D1695" s="24"/>
      <c r="E1695" s="6"/>
      <c r="F1695" s="6"/>
      <c r="P1695" s="6"/>
    </row>
    <row r="1696" spans="1:16" ht="12.75">
      <c r="A1696" s="44"/>
      <c r="B1696" s="19"/>
      <c r="D1696" s="24"/>
      <c r="E1696" s="6"/>
      <c r="F1696" s="6"/>
      <c r="P1696" s="6"/>
    </row>
    <row r="1697" spans="1:16" ht="12.75">
      <c r="A1697" s="44"/>
      <c r="B1697" s="19"/>
      <c r="D1697" s="24"/>
      <c r="E1697" s="6"/>
      <c r="F1697" s="6"/>
      <c r="P1697" s="6"/>
    </row>
    <row r="1698" spans="1:16" ht="12.75">
      <c r="A1698" s="44"/>
      <c r="B1698" s="19"/>
      <c r="D1698" s="24"/>
      <c r="E1698" s="6"/>
      <c r="F1698" s="6"/>
      <c r="P1698" s="6"/>
    </row>
    <row r="1699" spans="1:16" ht="12.75">
      <c r="A1699" s="44"/>
      <c r="B1699" s="19"/>
      <c r="D1699" s="24"/>
      <c r="E1699" s="6"/>
      <c r="F1699" s="6"/>
      <c r="P1699" s="6"/>
    </row>
    <row r="1700" spans="1:16" ht="12.75">
      <c r="A1700" s="44"/>
      <c r="B1700" s="19"/>
      <c r="D1700" s="24"/>
      <c r="E1700" s="6"/>
      <c r="F1700" s="6"/>
      <c r="P1700" s="6"/>
    </row>
    <row r="1701" spans="1:16" ht="12.75">
      <c r="A1701" s="44"/>
      <c r="B1701" s="19"/>
      <c r="D1701" s="24"/>
      <c r="E1701" s="6"/>
      <c r="F1701" s="6"/>
      <c r="P1701" s="6"/>
    </row>
    <row r="1702" spans="1:16" ht="12.75">
      <c r="A1702" s="44"/>
      <c r="B1702" s="19"/>
      <c r="D1702" s="24"/>
      <c r="E1702" s="6"/>
      <c r="F1702" s="6"/>
      <c r="P1702" s="6"/>
    </row>
    <row r="1703" spans="1:16" ht="12.75">
      <c r="A1703" s="44"/>
      <c r="B1703" s="19"/>
      <c r="D1703" s="24"/>
      <c r="E1703" s="6"/>
      <c r="F1703" s="6"/>
      <c r="P1703" s="6"/>
    </row>
    <row r="1704" spans="1:16" ht="12.75">
      <c r="A1704" s="44"/>
      <c r="B1704" s="19"/>
      <c r="D1704" s="24"/>
      <c r="E1704" s="6"/>
      <c r="F1704" s="6"/>
      <c r="P1704" s="6"/>
    </row>
    <row r="1705" spans="1:16" ht="12.75">
      <c r="A1705" s="44"/>
      <c r="B1705" s="19"/>
      <c r="D1705" s="24"/>
      <c r="E1705" s="6"/>
      <c r="F1705" s="6"/>
      <c r="P1705" s="6"/>
    </row>
    <row r="1706" spans="1:16" ht="12.75">
      <c r="A1706" s="44"/>
      <c r="B1706" s="19"/>
      <c r="D1706" s="24"/>
      <c r="E1706" s="6"/>
      <c r="F1706" s="6"/>
      <c r="P1706" s="6"/>
    </row>
    <row r="1707" spans="1:16" ht="12.75">
      <c r="A1707" s="44"/>
      <c r="B1707" s="19"/>
      <c r="D1707" s="24"/>
      <c r="E1707" s="6"/>
      <c r="F1707" s="6"/>
      <c r="P1707" s="6"/>
    </row>
    <row r="1708" spans="1:16" ht="12.75">
      <c r="A1708" s="44"/>
      <c r="B1708" s="19"/>
      <c r="D1708" s="24"/>
      <c r="E1708" s="6"/>
      <c r="F1708" s="6"/>
      <c r="P1708" s="6"/>
    </row>
    <row r="1709" spans="1:16" ht="12.75">
      <c r="A1709" s="44"/>
      <c r="B1709" s="19"/>
      <c r="D1709" s="24"/>
      <c r="E1709" s="6"/>
      <c r="F1709" s="6"/>
      <c r="P1709" s="6"/>
    </row>
    <row r="1710" spans="1:16" ht="12.75">
      <c r="A1710" s="44"/>
      <c r="B1710" s="19"/>
      <c r="D1710" s="24"/>
      <c r="E1710" s="6"/>
      <c r="F1710" s="6"/>
      <c r="P1710" s="6"/>
    </row>
    <row r="1711" spans="1:16" ht="12.75">
      <c r="A1711" s="44"/>
      <c r="B1711" s="19"/>
      <c r="D1711" s="24"/>
      <c r="E1711" s="6"/>
      <c r="F1711" s="6"/>
      <c r="P1711" s="6"/>
    </row>
    <row r="1712" spans="1:16" ht="12.75">
      <c r="A1712" s="44"/>
      <c r="B1712" s="19"/>
      <c r="D1712" s="24"/>
      <c r="E1712" s="6"/>
      <c r="F1712" s="6"/>
      <c r="P1712" s="6"/>
    </row>
    <row r="1713" spans="1:16" ht="12.75">
      <c r="A1713" s="44"/>
      <c r="B1713" s="19"/>
      <c r="D1713" s="24"/>
      <c r="E1713" s="6"/>
      <c r="F1713" s="6"/>
      <c r="P1713" s="6"/>
    </row>
    <row r="1714" spans="1:16" ht="12.75">
      <c r="A1714" s="44"/>
      <c r="B1714" s="19"/>
      <c r="D1714" s="24"/>
      <c r="E1714" s="6"/>
      <c r="F1714" s="6"/>
      <c r="P1714" s="6"/>
    </row>
    <row r="1715" spans="1:16" ht="12.75">
      <c r="A1715" s="44"/>
      <c r="B1715" s="19"/>
      <c r="D1715" s="24"/>
      <c r="E1715" s="6"/>
      <c r="F1715" s="6"/>
      <c r="P1715" s="6"/>
    </row>
    <row r="1716" spans="1:16" ht="12.75">
      <c r="A1716" s="44"/>
      <c r="B1716" s="19"/>
      <c r="D1716" s="24"/>
      <c r="E1716" s="6"/>
      <c r="F1716" s="6"/>
      <c r="P1716" s="6"/>
    </row>
    <row r="1717" spans="1:16" ht="12.75">
      <c r="A1717" s="44"/>
      <c r="B1717" s="19"/>
      <c r="D1717" s="24"/>
      <c r="E1717" s="6"/>
      <c r="F1717" s="6"/>
      <c r="P1717" s="6"/>
    </row>
    <row r="1718" spans="1:16" ht="12.75">
      <c r="A1718" s="44"/>
      <c r="B1718" s="19"/>
      <c r="D1718" s="24"/>
      <c r="E1718" s="6"/>
      <c r="F1718" s="6"/>
      <c r="P1718" s="6"/>
    </row>
    <row r="1719" spans="1:16" ht="12.75">
      <c r="A1719" s="44"/>
      <c r="B1719" s="19"/>
      <c r="D1719" s="24"/>
      <c r="E1719" s="6"/>
      <c r="F1719" s="6"/>
      <c r="P1719" s="6"/>
    </row>
    <row r="1720" spans="1:16" ht="12.75">
      <c r="A1720" s="44"/>
      <c r="B1720" s="19"/>
      <c r="D1720" s="24"/>
      <c r="E1720" s="6"/>
      <c r="F1720" s="6"/>
      <c r="P1720" s="6"/>
    </row>
    <row r="1721" spans="1:16" ht="12.75">
      <c r="A1721" s="44"/>
      <c r="B1721" s="19"/>
      <c r="D1721" s="24"/>
      <c r="E1721" s="6"/>
      <c r="F1721" s="6"/>
      <c r="P1721" s="6"/>
    </row>
    <row r="1722" spans="1:16" ht="12.75">
      <c r="A1722" s="44"/>
      <c r="B1722" s="19"/>
      <c r="D1722" s="24"/>
      <c r="E1722" s="6"/>
      <c r="F1722" s="6"/>
      <c r="P1722" s="6"/>
    </row>
    <row r="1723" spans="1:16" ht="12.75">
      <c r="A1723" s="44"/>
      <c r="B1723" s="19"/>
      <c r="D1723" s="24"/>
      <c r="E1723" s="6"/>
      <c r="F1723" s="6"/>
      <c r="P1723" s="6"/>
    </row>
    <row r="1724" spans="1:16" ht="12.75">
      <c r="A1724" s="44"/>
      <c r="B1724" s="19"/>
      <c r="D1724" s="24"/>
      <c r="E1724" s="6"/>
      <c r="F1724" s="6"/>
      <c r="P1724" s="6"/>
    </row>
    <row r="1725" spans="1:16" ht="12.75">
      <c r="A1725" s="44"/>
      <c r="B1725" s="19"/>
      <c r="D1725" s="24"/>
      <c r="E1725" s="6"/>
      <c r="F1725" s="6"/>
      <c r="P1725" s="6"/>
    </row>
    <row r="1726" spans="1:16" ht="12.75">
      <c r="A1726" s="44"/>
      <c r="B1726" s="19"/>
      <c r="D1726" s="24"/>
      <c r="E1726" s="6"/>
      <c r="F1726" s="6"/>
      <c r="P1726" s="6"/>
    </row>
    <row r="1727" spans="1:16" ht="12.75">
      <c r="A1727" s="44"/>
      <c r="B1727" s="19"/>
      <c r="D1727" s="24"/>
      <c r="E1727" s="6"/>
      <c r="F1727" s="6"/>
      <c r="P1727" s="6"/>
    </row>
    <row r="1728" spans="1:16" ht="12.75">
      <c r="A1728" s="44"/>
      <c r="B1728" s="19"/>
      <c r="D1728" s="24"/>
      <c r="E1728" s="6"/>
      <c r="F1728" s="6"/>
      <c r="P1728" s="6"/>
    </row>
    <row r="1729" spans="1:16" ht="12.75">
      <c r="A1729" s="44"/>
      <c r="B1729" s="19"/>
      <c r="D1729" s="24"/>
      <c r="E1729" s="6"/>
      <c r="F1729" s="6"/>
      <c r="P1729" s="6"/>
    </row>
    <row r="1730" spans="1:16" ht="12.75">
      <c r="A1730" s="44"/>
      <c r="B1730" s="19"/>
      <c r="D1730" s="24"/>
      <c r="E1730" s="6"/>
      <c r="F1730" s="6"/>
      <c r="P1730" s="6"/>
    </row>
    <row r="1731" spans="1:16" ht="12.75">
      <c r="A1731" s="44"/>
      <c r="B1731" s="19"/>
      <c r="D1731" s="24"/>
      <c r="E1731" s="6"/>
      <c r="F1731" s="6"/>
      <c r="P1731" s="6"/>
    </row>
    <row r="1732" spans="1:16" ht="12.75">
      <c r="A1732" s="44"/>
      <c r="B1732" s="19"/>
      <c r="D1732" s="24"/>
      <c r="E1732" s="6"/>
      <c r="F1732" s="6"/>
      <c r="P1732" s="6"/>
    </row>
    <row r="1733" spans="1:16" ht="12.75">
      <c r="A1733" s="44"/>
      <c r="B1733" s="19"/>
      <c r="D1733" s="24"/>
      <c r="E1733" s="6"/>
      <c r="F1733" s="6"/>
      <c r="P1733" s="6"/>
    </row>
    <row r="1734" spans="1:16" ht="12.75">
      <c r="A1734" s="44"/>
      <c r="B1734" s="19"/>
      <c r="D1734" s="24"/>
      <c r="E1734" s="6"/>
      <c r="F1734" s="6"/>
      <c r="P1734" s="6"/>
    </row>
    <row r="1735" spans="1:16" ht="12.75">
      <c r="A1735" s="44"/>
      <c r="B1735" s="19"/>
      <c r="D1735" s="24"/>
      <c r="E1735" s="6"/>
      <c r="F1735" s="6"/>
      <c r="P1735" s="6"/>
    </row>
    <row r="1736" spans="1:16" ht="12.75">
      <c r="A1736" s="44"/>
      <c r="B1736" s="19"/>
      <c r="D1736" s="24"/>
      <c r="E1736" s="6"/>
      <c r="F1736" s="6"/>
      <c r="P1736" s="6"/>
    </row>
    <row r="1737" spans="1:16" ht="12.75">
      <c r="A1737" s="44"/>
      <c r="B1737" s="19"/>
      <c r="D1737" s="24"/>
      <c r="E1737" s="6"/>
      <c r="F1737" s="6"/>
      <c r="P1737" s="6"/>
    </row>
    <row r="1738" spans="1:16" ht="12.75">
      <c r="A1738" s="44"/>
      <c r="B1738" s="19"/>
      <c r="D1738" s="24"/>
      <c r="E1738" s="6"/>
      <c r="F1738" s="6"/>
      <c r="P1738" s="6"/>
    </row>
    <row r="1739" spans="1:16" ht="12.75">
      <c r="A1739" s="44"/>
      <c r="B1739" s="19"/>
      <c r="D1739" s="24"/>
      <c r="E1739" s="6"/>
      <c r="F1739" s="6"/>
      <c r="P1739" s="6"/>
    </row>
    <row r="1740" spans="1:16" ht="12.75">
      <c r="A1740" s="44"/>
      <c r="B1740" s="19"/>
      <c r="D1740" s="24"/>
      <c r="E1740" s="6"/>
      <c r="F1740" s="6"/>
      <c r="P1740" s="6"/>
    </row>
    <row r="1741" spans="1:16" ht="12.75">
      <c r="A1741" s="44"/>
      <c r="B1741" s="19"/>
      <c r="D1741" s="24"/>
      <c r="E1741" s="6"/>
      <c r="F1741" s="6"/>
      <c r="P1741" s="6"/>
    </row>
    <row r="1742" spans="1:16" ht="12.75">
      <c r="A1742" s="44"/>
      <c r="B1742" s="19"/>
      <c r="D1742" s="24"/>
      <c r="E1742" s="6"/>
      <c r="F1742" s="6"/>
      <c r="P1742" s="6"/>
    </row>
    <row r="1743" spans="1:16" ht="12.75">
      <c r="A1743" s="44"/>
      <c r="B1743" s="19"/>
      <c r="D1743" s="24"/>
      <c r="E1743" s="6"/>
      <c r="F1743" s="6"/>
      <c r="P1743" s="6"/>
    </row>
    <row r="1744" spans="1:16" ht="12.75">
      <c r="A1744" s="44"/>
      <c r="B1744" s="19"/>
      <c r="D1744" s="24"/>
      <c r="E1744" s="6"/>
      <c r="F1744" s="6"/>
      <c r="P1744" s="6"/>
    </row>
    <row r="1745" spans="1:16" ht="12.75">
      <c r="A1745" s="44"/>
      <c r="B1745" s="19"/>
      <c r="D1745" s="24"/>
      <c r="E1745" s="6"/>
      <c r="F1745" s="6"/>
      <c r="P1745" s="6"/>
    </row>
    <row r="1746" spans="1:16" ht="12.75">
      <c r="A1746" s="44"/>
      <c r="B1746" s="19"/>
      <c r="D1746" s="24"/>
      <c r="E1746" s="6"/>
      <c r="F1746" s="6"/>
      <c r="P1746" s="6"/>
    </row>
    <row r="1747" spans="1:16" ht="12.75">
      <c r="A1747" s="44"/>
      <c r="B1747" s="19"/>
      <c r="D1747" s="24"/>
      <c r="E1747" s="6"/>
      <c r="F1747" s="6"/>
      <c r="P1747" s="6"/>
    </row>
    <row r="1748" spans="1:16" ht="12.75">
      <c r="A1748" s="44"/>
      <c r="B1748" s="19"/>
      <c r="D1748" s="24"/>
      <c r="E1748" s="6"/>
      <c r="F1748" s="6"/>
      <c r="P1748" s="6"/>
    </row>
    <row r="1749" spans="1:16" ht="12.75">
      <c r="A1749" s="44"/>
      <c r="B1749" s="19"/>
      <c r="D1749" s="24"/>
      <c r="E1749" s="6"/>
      <c r="F1749" s="6"/>
      <c r="P1749" s="6"/>
    </row>
    <row r="1750" spans="1:16" ht="12.75">
      <c r="A1750" s="44"/>
      <c r="B1750" s="19"/>
      <c r="D1750" s="24"/>
      <c r="E1750" s="6"/>
      <c r="F1750" s="6"/>
      <c r="P1750" s="6"/>
    </row>
    <row r="1751" spans="1:16" ht="12.75">
      <c r="A1751" s="44"/>
      <c r="B1751" s="19"/>
      <c r="D1751" s="24"/>
      <c r="E1751" s="6"/>
      <c r="F1751" s="6"/>
      <c r="P1751" s="6"/>
    </row>
    <row r="1752" spans="1:16" ht="12.75">
      <c r="A1752" s="44"/>
      <c r="B1752" s="19"/>
      <c r="D1752" s="24"/>
      <c r="E1752" s="6"/>
      <c r="F1752" s="6"/>
      <c r="P1752" s="6"/>
    </row>
    <row r="1753" spans="1:16" ht="12.75">
      <c r="A1753" s="44"/>
      <c r="B1753" s="19"/>
      <c r="D1753" s="24"/>
      <c r="E1753" s="6"/>
      <c r="F1753" s="6"/>
      <c r="P1753" s="6"/>
    </row>
    <row r="1754" spans="1:16" ht="12.75">
      <c r="A1754" s="44"/>
      <c r="B1754" s="19"/>
      <c r="D1754" s="24"/>
      <c r="E1754" s="6"/>
      <c r="F1754" s="6"/>
      <c r="P1754" s="6"/>
    </row>
    <row r="1755" spans="1:16" ht="12.75">
      <c r="A1755" s="44"/>
      <c r="B1755" s="19"/>
      <c r="D1755" s="24"/>
      <c r="E1755" s="6"/>
      <c r="F1755" s="6"/>
      <c r="P1755" s="6"/>
    </row>
    <row r="1756" spans="1:16" ht="12.75">
      <c r="A1756" s="44"/>
      <c r="B1756" s="19"/>
      <c r="D1756" s="24"/>
      <c r="E1756" s="6"/>
      <c r="F1756" s="6"/>
      <c r="P1756" s="6"/>
    </row>
    <row r="1757" spans="1:16" ht="12.75">
      <c r="A1757" s="44"/>
      <c r="B1757" s="19"/>
      <c r="D1757" s="24"/>
      <c r="E1757" s="6"/>
      <c r="F1757" s="6"/>
      <c r="P1757" s="6"/>
    </row>
    <row r="1758" spans="1:16" ht="12.75">
      <c r="A1758" s="44"/>
      <c r="B1758" s="19"/>
      <c r="D1758" s="24"/>
      <c r="E1758" s="6"/>
      <c r="F1758" s="6"/>
      <c r="P1758" s="6"/>
    </row>
    <row r="1759" spans="1:16" ht="12.75">
      <c r="A1759" s="44"/>
      <c r="B1759" s="19"/>
      <c r="D1759" s="24"/>
      <c r="E1759" s="6"/>
      <c r="F1759" s="6"/>
      <c r="P1759" s="6"/>
    </row>
    <row r="1760" spans="1:16" ht="12.75">
      <c r="A1760" s="44"/>
      <c r="B1760" s="19"/>
      <c r="D1760" s="24"/>
      <c r="E1760" s="6"/>
      <c r="F1760" s="6"/>
      <c r="P1760" s="6"/>
    </row>
    <row r="1761" spans="1:16" ht="12.75">
      <c r="A1761" s="44"/>
      <c r="B1761" s="19"/>
      <c r="D1761" s="24"/>
      <c r="E1761" s="6"/>
      <c r="F1761" s="6"/>
      <c r="P1761" s="6"/>
    </row>
    <row r="1762" spans="1:16" ht="12.75">
      <c r="A1762" s="44"/>
      <c r="B1762" s="19"/>
      <c r="D1762" s="24"/>
      <c r="E1762" s="6"/>
      <c r="F1762" s="6"/>
      <c r="P1762" s="6"/>
    </row>
    <row r="1763" spans="1:16" ht="12.75">
      <c r="A1763" s="44"/>
      <c r="B1763" s="19"/>
      <c r="D1763" s="24"/>
      <c r="E1763" s="6"/>
      <c r="F1763" s="6"/>
      <c r="P1763" s="6"/>
    </row>
    <row r="1764" spans="1:16" ht="12.75">
      <c r="A1764" s="44"/>
      <c r="B1764" s="19"/>
      <c r="D1764" s="24"/>
      <c r="E1764" s="6"/>
      <c r="F1764" s="6"/>
      <c r="P1764" s="6"/>
    </row>
    <row r="1765" spans="1:16" ht="12.75">
      <c r="A1765" s="44"/>
      <c r="B1765" s="19"/>
      <c r="D1765" s="24"/>
      <c r="E1765" s="6"/>
      <c r="F1765" s="6"/>
      <c r="P1765" s="6"/>
    </row>
    <row r="1766" spans="1:16" ht="12.75">
      <c r="A1766" s="44"/>
      <c r="B1766" s="19"/>
      <c r="D1766" s="24"/>
      <c r="E1766" s="6"/>
      <c r="F1766" s="6"/>
      <c r="P1766" s="6"/>
    </row>
    <row r="1767" spans="1:16" ht="12.75">
      <c r="A1767" s="44"/>
      <c r="B1767" s="19"/>
      <c r="D1767" s="24"/>
      <c r="E1767" s="6"/>
      <c r="F1767" s="6"/>
      <c r="P1767" s="6"/>
    </row>
    <row r="1768" spans="1:16" ht="12.75">
      <c r="A1768" s="44"/>
      <c r="B1768" s="19"/>
      <c r="D1768" s="24"/>
      <c r="E1768" s="6"/>
      <c r="F1768" s="6"/>
      <c r="P1768" s="6"/>
    </row>
    <row r="1769" spans="1:16" ht="12.75">
      <c r="A1769" s="44"/>
      <c r="B1769" s="19"/>
      <c r="D1769" s="24"/>
      <c r="E1769" s="6"/>
      <c r="F1769" s="6"/>
      <c r="P1769" s="6"/>
    </row>
    <row r="1770" spans="1:16" ht="12.75">
      <c r="A1770" s="44"/>
      <c r="B1770" s="19"/>
      <c r="D1770" s="24"/>
      <c r="E1770" s="6"/>
      <c r="F1770" s="6"/>
      <c r="P1770" s="6"/>
    </row>
    <row r="1771" spans="1:16" ht="12.75">
      <c r="A1771" s="44"/>
      <c r="B1771" s="19"/>
      <c r="D1771" s="24"/>
      <c r="E1771" s="6"/>
      <c r="F1771" s="6"/>
      <c r="P1771" s="6"/>
    </row>
    <row r="1772" spans="1:16" ht="12.75">
      <c r="A1772" s="44"/>
      <c r="B1772" s="19"/>
      <c r="D1772" s="24"/>
      <c r="E1772" s="6"/>
      <c r="F1772" s="6"/>
      <c r="P1772" s="6"/>
    </row>
    <row r="1773" spans="1:16" ht="12.75">
      <c r="A1773" s="44"/>
      <c r="B1773" s="19"/>
      <c r="D1773" s="24"/>
      <c r="E1773" s="6"/>
      <c r="F1773" s="6"/>
      <c r="P1773" s="6"/>
    </row>
    <row r="1774" spans="1:16" ht="12.75">
      <c r="A1774" s="44"/>
      <c r="B1774" s="19"/>
      <c r="D1774" s="24"/>
      <c r="E1774" s="6"/>
      <c r="F1774" s="6"/>
      <c r="P1774" s="6"/>
    </row>
    <row r="1775" spans="1:16" ht="12.75">
      <c r="A1775" s="44"/>
      <c r="B1775" s="19"/>
      <c r="D1775" s="24"/>
      <c r="E1775" s="6"/>
      <c r="F1775" s="6"/>
      <c r="P1775" s="6"/>
    </row>
    <row r="1776" spans="1:16" ht="12.75">
      <c r="A1776" s="44"/>
      <c r="B1776" s="19"/>
      <c r="D1776" s="24"/>
      <c r="E1776" s="6"/>
      <c r="F1776" s="6"/>
      <c r="P1776" s="6"/>
    </row>
    <row r="1777" spans="1:16" ht="12.75">
      <c r="A1777" s="44"/>
      <c r="B1777" s="19"/>
      <c r="D1777" s="24"/>
      <c r="E1777" s="6"/>
      <c r="F1777" s="6"/>
      <c r="P1777" s="6"/>
    </row>
    <row r="1778" spans="1:16" ht="12.75">
      <c r="A1778" s="44"/>
      <c r="B1778" s="19"/>
      <c r="D1778" s="24"/>
      <c r="E1778" s="6"/>
      <c r="F1778" s="6"/>
      <c r="P1778" s="6"/>
    </row>
    <row r="1779" spans="1:16" ht="12.75">
      <c r="A1779" s="44"/>
      <c r="B1779" s="19"/>
      <c r="D1779" s="24"/>
      <c r="E1779" s="6"/>
      <c r="F1779" s="6"/>
      <c r="P1779" s="6"/>
    </row>
    <row r="1780" spans="1:16" ht="12.75">
      <c r="A1780" s="44"/>
      <c r="B1780" s="19"/>
      <c r="D1780" s="24"/>
      <c r="E1780" s="6"/>
      <c r="F1780" s="6"/>
      <c r="P1780" s="6"/>
    </row>
    <row r="1781" spans="1:16" ht="12.75">
      <c r="A1781" s="44"/>
      <c r="B1781" s="19"/>
      <c r="D1781" s="24"/>
      <c r="E1781" s="6"/>
      <c r="F1781" s="6"/>
      <c r="P1781" s="6"/>
    </row>
    <row r="1782" spans="1:16" ht="12.75">
      <c r="A1782" s="44"/>
      <c r="B1782" s="19"/>
      <c r="D1782" s="24"/>
      <c r="E1782" s="6"/>
      <c r="F1782" s="6"/>
      <c r="P1782" s="6"/>
    </row>
    <row r="1783" spans="1:16" ht="12.75">
      <c r="A1783" s="44"/>
      <c r="B1783" s="19"/>
      <c r="D1783" s="24"/>
      <c r="E1783" s="6"/>
      <c r="F1783" s="6"/>
      <c r="P1783" s="6"/>
    </row>
    <row r="1784" spans="1:16" ht="12.75">
      <c r="A1784" s="44"/>
      <c r="B1784" s="19"/>
      <c r="D1784" s="24"/>
      <c r="E1784" s="6"/>
      <c r="F1784" s="6"/>
      <c r="P1784" s="6"/>
    </row>
    <row r="1785" spans="1:16" ht="12.75">
      <c r="A1785" s="44"/>
      <c r="B1785" s="19"/>
      <c r="D1785" s="24"/>
      <c r="E1785" s="6"/>
      <c r="F1785" s="6"/>
      <c r="P1785" s="6"/>
    </row>
    <row r="1786" spans="1:16" ht="12.75">
      <c r="A1786" s="44"/>
      <c r="B1786" s="19"/>
      <c r="D1786" s="24"/>
      <c r="E1786" s="6"/>
      <c r="F1786" s="6"/>
      <c r="P1786" s="6"/>
    </row>
    <row r="1787" spans="1:16" ht="12.75">
      <c r="A1787" s="44"/>
      <c r="B1787" s="19"/>
      <c r="D1787" s="24"/>
      <c r="E1787" s="6"/>
      <c r="F1787" s="6"/>
      <c r="P1787" s="6"/>
    </row>
    <row r="1788" spans="1:16" ht="12.75">
      <c r="A1788" s="44"/>
      <c r="B1788" s="19"/>
      <c r="D1788" s="24"/>
      <c r="E1788" s="6"/>
      <c r="F1788" s="6"/>
      <c r="P1788" s="6"/>
    </row>
    <row r="1789" spans="1:16" ht="12.75">
      <c r="A1789" s="44"/>
      <c r="B1789" s="19"/>
      <c r="D1789" s="24"/>
      <c r="E1789" s="6"/>
      <c r="F1789" s="6"/>
      <c r="P1789" s="6"/>
    </row>
    <row r="1790" spans="1:16" ht="12.75">
      <c r="A1790" s="44"/>
      <c r="B1790" s="19"/>
      <c r="D1790" s="24"/>
      <c r="E1790" s="6"/>
      <c r="F1790" s="6"/>
      <c r="P1790" s="6"/>
    </row>
    <row r="1791" spans="1:16" ht="12.75">
      <c r="A1791" s="44"/>
      <c r="B1791" s="19"/>
      <c r="D1791" s="24"/>
      <c r="E1791" s="6"/>
      <c r="F1791" s="6"/>
      <c r="P1791" s="6"/>
    </row>
    <row r="1792" spans="1:16" ht="12.75">
      <c r="A1792" s="44"/>
      <c r="B1792" s="19"/>
      <c r="D1792" s="24"/>
      <c r="E1792" s="6"/>
      <c r="F1792" s="6"/>
      <c r="P1792" s="6"/>
    </row>
    <row r="1793" spans="1:16" ht="12.75">
      <c r="A1793" s="44"/>
      <c r="B1793" s="19"/>
      <c r="D1793" s="24"/>
      <c r="E1793" s="6"/>
      <c r="F1793" s="6"/>
      <c r="P1793" s="6"/>
    </row>
    <row r="1794" spans="1:16" ht="12.75">
      <c r="A1794" s="44"/>
      <c r="B1794" s="19"/>
      <c r="D1794" s="24"/>
      <c r="E1794" s="6"/>
      <c r="F1794" s="6"/>
      <c r="P1794" s="6"/>
    </row>
    <row r="1795" spans="1:16" ht="12.75">
      <c r="A1795" s="44"/>
      <c r="B1795" s="19"/>
      <c r="D1795" s="24"/>
      <c r="E1795" s="6"/>
      <c r="F1795" s="6"/>
      <c r="P1795" s="6"/>
    </row>
    <row r="1796" spans="1:16" ht="12.75">
      <c r="A1796" s="44"/>
      <c r="B1796" s="19"/>
      <c r="D1796" s="24"/>
      <c r="E1796" s="6"/>
      <c r="F1796" s="6"/>
      <c r="P1796" s="6"/>
    </row>
    <row r="1797" spans="1:16" ht="12.75">
      <c r="A1797" s="44"/>
      <c r="B1797" s="19"/>
      <c r="D1797" s="24"/>
      <c r="E1797" s="6"/>
      <c r="F1797" s="6"/>
      <c r="P1797" s="6"/>
    </row>
    <row r="1798" spans="1:16" ht="12.75">
      <c r="A1798" s="44"/>
      <c r="B1798" s="19"/>
      <c r="D1798" s="24"/>
      <c r="E1798" s="6"/>
      <c r="F1798" s="6"/>
      <c r="P1798" s="6"/>
    </row>
    <row r="1799" spans="1:16" ht="12.75">
      <c r="A1799" s="44"/>
      <c r="B1799" s="19"/>
      <c r="D1799" s="24"/>
      <c r="E1799" s="6"/>
      <c r="F1799" s="6"/>
      <c r="P1799" s="6"/>
    </row>
    <row r="1800" spans="1:16" ht="12.75">
      <c r="A1800" s="44"/>
      <c r="B1800" s="19"/>
      <c r="D1800" s="24"/>
      <c r="E1800" s="6"/>
      <c r="F1800" s="6"/>
      <c r="P1800" s="6"/>
    </row>
    <row r="1801" spans="1:16" ht="12.75">
      <c r="A1801" s="44"/>
      <c r="B1801" s="19"/>
      <c r="D1801" s="24"/>
      <c r="E1801" s="6"/>
      <c r="F1801" s="6"/>
      <c r="P1801" s="6"/>
    </row>
    <row r="1802" spans="1:16" ht="12.75">
      <c r="A1802" s="44"/>
      <c r="B1802" s="19"/>
      <c r="D1802" s="24"/>
      <c r="E1802" s="6"/>
      <c r="F1802" s="6"/>
      <c r="P1802" s="6"/>
    </row>
    <row r="1803" spans="1:16" ht="12.75">
      <c r="A1803" s="44"/>
      <c r="B1803" s="19"/>
      <c r="D1803" s="24"/>
      <c r="E1803" s="6"/>
      <c r="F1803" s="6"/>
      <c r="P1803" s="6"/>
    </row>
    <row r="1804" spans="1:16" ht="12.75">
      <c r="A1804" s="44"/>
      <c r="B1804" s="19"/>
      <c r="D1804" s="24"/>
      <c r="E1804" s="6"/>
      <c r="F1804" s="6"/>
      <c r="P1804" s="6"/>
    </row>
    <row r="1805" spans="1:16" ht="12.75">
      <c r="A1805" s="44"/>
      <c r="B1805" s="19"/>
      <c r="D1805" s="24"/>
      <c r="E1805" s="6"/>
      <c r="F1805" s="6"/>
      <c r="P1805" s="6"/>
    </row>
    <row r="1806" spans="1:16" ht="12.75">
      <c r="A1806" s="44"/>
      <c r="B1806" s="19"/>
      <c r="D1806" s="24"/>
      <c r="E1806" s="6"/>
      <c r="F1806" s="6"/>
      <c r="P1806" s="6"/>
    </row>
    <row r="1807" spans="1:16" ht="12.75">
      <c r="A1807" s="44"/>
      <c r="B1807" s="19"/>
      <c r="D1807" s="24"/>
      <c r="E1807" s="6"/>
      <c r="F1807" s="6"/>
      <c r="P1807" s="6"/>
    </row>
    <row r="1808" spans="1:16" ht="12.75">
      <c r="A1808" s="44"/>
      <c r="B1808" s="19"/>
      <c r="D1808" s="24"/>
      <c r="E1808" s="6"/>
      <c r="F1808" s="6"/>
      <c r="P1808" s="6"/>
    </row>
    <row r="1809" spans="1:16" ht="12.75">
      <c r="A1809" s="44"/>
      <c r="B1809" s="19"/>
      <c r="D1809" s="24"/>
      <c r="E1809" s="6"/>
      <c r="F1809" s="6"/>
      <c r="P1809" s="6"/>
    </row>
    <row r="1810" spans="1:16" ht="12.75">
      <c r="A1810" s="44"/>
      <c r="B1810" s="19"/>
      <c r="D1810" s="24"/>
      <c r="E1810" s="6"/>
      <c r="F1810" s="6"/>
      <c r="P1810" s="6"/>
    </row>
    <row r="1811" spans="1:16" ht="12.75">
      <c r="A1811" s="44"/>
      <c r="B1811" s="19"/>
      <c r="D1811" s="24"/>
      <c r="E1811" s="6"/>
      <c r="F1811" s="6"/>
      <c r="P1811" s="6"/>
    </row>
    <row r="1812" spans="1:16" ht="12.75">
      <c r="A1812" s="44"/>
      <c r="B1812" s="19"/>
      <c r="D1812" s="24"/>
      <c r="E1812" s="6"/>
      <c r="F1812" s="6"/>
      <c r="P1812" s="6"/>
    </row>
    <row r="1813" spans="1:16" ht="12.75">
      <c r="A1813" s="44"/>
      <c r="B1813" s="19"/>
      <c r="D1813" s="24"/>
      <c r="E1813" s="6"/>
      <c r="F1813" s="6"/>
      <c r="P1813" s="6"/>
    </row>
    <row r="1814" spans="1:16" ht="12.75">
      <c r="A1814" s="44"/>
      <c r="B1814" s="19"/>
      <c r="D1814" s="24"/>
      <c r="E1814" s="6"/>
      <c r="F1814" s="6"/>
      <c r="P1814" s="6"/>
    </row>
    <row r="1815" spans="1:16" ht="12.75">
      <c r="A1815" s="44"/>
      <c r="B1815" s="19"/>
      <c r="D1815" s="24"/>
      <c r="E1815" s="6"/>
      <c r="F1815" s="6"/>
      <c r="P1815" s="6"/>
    </row>
    <row r="1816" spans="1:16" ht="12.75">
      <c r="A1816" s="44"/>
      <c r="B1816" s="19"/>
      <c r="D1816" s="24"/>
      <c r="E1816" s="6"/>
      <c r="F1816" s="6"/>
      <c r="P1816" s="6"/>
    </row>
    <row r="1817" spans="1:16" ht="12.75">
      <c r="A1817" s="44"/>
      <c r="B1817" s="19"/>
      <c r="D1817" s="24"/>
      <c r="E1817" s="6"/>
      <c r="F1817" s="6"/>
      <c r="P1817" s="6"/>
    </row>
    <row r="1818" spans="1:16" ht="12.75">
      <c r="A1818" s="44"/>
      <c r="B1818" s="19"/>
      <c r="D1818" s="24"/>
      <c r="E1818" s="6"/>
      <c r="F1818" s="6"/>
      <c r="P1818" s="6"/>
    </row>
    <row r="1819" spans="1:16" ht="12.75">
      <c r="A1819" s="44"/>
      <c r="B1819" s="19"/>
      <c r="D1819" s="24"/>
      <c r="E1819" s="6"/>
      <c r="F1819" s="6"/>
      <c r="P1819" s="6"/>
    </row>
    <row r="1820" spans="1:16" ht="12.75">
      <c r="A1820" s="44"/>
      <c r="B1820" s="19"/>
      <c r="D1820" s="24"/>
      <c r="E1820" s="6"/>
      <c r="F1820" s="6"/>
      <c r="P1820" s="6"/>
    </row>
    <row r="1821" spans="1:16" ht="12.75">
      <c r="A1821" s="44"/>
      <c r="B1821" s="19"/>
      <c r="D1821" s="24"/>
      <c r="E1821" s="6"/>
      <c r="F1821" s="6"/>
      <c r="P1821" s="6"/>
    </row>
    <row r="1822" spans="1:16" ht="12.75">
      <c r="A1822" s="44"/>
      <c r="B1822" s="19"/>
      <c r="D1822" s="24"/>
      <c r="E1822" s="6"/>
      <c r="F1822" s="6"/>
      <c r="P1822" s="6"/>
    </row>
    <row r="1823" spans="1:16" ht="12.75">
      <c r="A1823" s="44"/>
      <c r="B1823" s="19"/>
      <c r="D1823" s="24"/>
      <c r="E1823" s="6"/>
      <c r="F1823" s="6"/>
      <c r="P1823" s="6"/>
    </row>
    <row r="1824" spans="1:16" ht="12.75">
      <c r="A1824" s="44"/>
      <c r="B1824" s="19"/>
      <c r="D1824" s="24"/>
      <c r="E1824" s="6"/>
      <c r="F1824" s="6"/>
      <c r="P1824" s="6"/>
    </row>
    <row r="1825" spans="1:16" ht="12.75">
      <c r="A1825" s="44"/>
      <c r="B1825" s="19"/>
      <c r="D1825" s="24"/>
      <c r="E1825" s="6"/>
      <c r="F1825" s="6"/>
      <c r="P1825" s="6"/>
    </row>
    <row r="1826" spans="1:16" ht="12.75">
      <c r="A1826" s="44"/>
      <c r="B1826" s="19"/>
      <c r="D1826" s="24"/>
      <c r="E1826" s="6"/>
      <c r="F1826" s="6"/>
      <c r="P1826" s="6"/>
    </row>
    <row r="1827" spans="1:16" ht="12.75">
      <c r="A1827" s="44"/>
      <c r="B1827" s="19"/>
      <c r="D1827" s="24"/>
      <c r="E1827" s="6"/>
      <c r="F1827" s="6"/>
      <c r="P1827" s="6"/>
    </row>
    <row r="1828" spans="1:16" ht="12.75">
      <c r="A1828" s="44"/>
      <c r="B1828" s="19"/>
      <c r="D1828" s="24"/>
      <c r="E1828" s="6"/>
      <c r="F1828" s="6"/>
      <c r="P1828" s="6"/>
    </row>
    <row r="1829" spans="1:16" ht="12.75">
      <c r="A1829" s="44"/>
      <c r="B1829" s="19"/>
      <c r="D1829" s="24"/>
      <c r="E1829" s="6"/>
      <c r="F1829" s="6"/>
      <c r="P1829" s="6"/>
    </row>
    <row r="1830" spans="1:16" ht="12.75">
      <c r="A1830" s="44"/>
      <c r="B1830" s="19"/>
      <c r="D1830" s="24"/>
      <c r="E1830" s="6"/>
      <c r="F1830" s="6"/>
      <c r="P1830" s="6"/>
    </row>
    <row r="1831" spans="1:16" ht="12.75">
      <c r="A1831" s="44"/>
      <c r="B1831" s="19"/>
      <c r="D1831" s="24"/>
      <c r="E1831" s="6"/>
      <c r="F1831" s="6"/>
      <c r="P1831" s="6"/>
    </row>
    <row r="1832" spans="1:16" ht="12.75">
      <c r="A1832" s="44"/>
      <c r="B1832" s="19"/>
      <c r="D1832" s="24"/>
      <c r="E1832" s="6"/>
      <c r="F1832" s="6"/>
      <c r="P1832" s="6"/>
    </row>
    <row r="1833" spans="1:16" ht="12.75">
      <c r="A1833" s="44"/>
      <c r="B1833" s="19"/>
      <c r="D1833" s="24"/>
      <c r="E1833" s="6"/>
      <c r="F1833" s="6"/>
      <c r="P1833" s="6"/>
    </row>
    <row r="1834" spans="1:16" ht="12.75">
      <c r="A1834" s="44"/>
      <c r="B1834" s="19"/>
      <c r="D1834" s="24"/>
      <c r="E1834" s="6"/>
      <c r="F1834" s="6"/>
      <c r="P1834" s="6"/>
    </row>
    <row r="1835" spans="1:16" ht="12.75">
      <c r="A1835" s="44"/>
      <c r="B1835" s="19"/>
      <c r="D1835" s="24"/>
      <c r="E1835" s="6"/>
      <c r="F1835" s="6"/>
      <c r="P1835" s="6"/>
    </row>
    <row r="1836" spans="1:16" ht="12.75">
      <c r="A1836" s="44"/>
      <c r="B1836" s="19"/>
      <c r="D1836" s="24"/>
      <c r="E1836" s="6"/>
      <c r="F1836" s="6"/>
      <c r="P1836" s="6"/>
    </row>
    <row r="1837" spans="1:16" ht="12.75">
      <c r="A1837" s="44"/>
      <c r="B1837" s="19"/>
      <c r="D1837" s="24"/>
      <c r="E1837" s="6"/>
      <c r="F1837" s="6"/>
      <c r="P1837" s="6"/>
    </row>
    <row r="1838" spans="1:16" ht="12.75">
      <c r="A1838" s="44"/>
      <c r="B1838" s="19"/>
      <c r="D1838" s="24"/>
      <c r="E1838" s="6"/>
      <c r="F1838" s="6"/>
      <c r="P1838" s="6"/>
    </row>
    <row r="1839" spans="1:16" ht="12.75">
      <c r="A1839" s="44"/>
      <c r="B1839" s="19"/>
      <c r="D1839" s="24"/>
      <c r="E1839" s="6"/>
      <c r="F1839" s="6"/>
      <c r="P1839" s="6"/>
    </row>
    <row r="1840" spans="1:16" ht="12.75">
      <c r="A1840" s="44"/>
      <c r="B1840" s="19"/>
      <c r="D1840" s="24"/>
      <c r="E1840" s="6"/>
      <c r="F1840" s="6"/>
      <c r="P1840" s="6"/>
    </row>
    <row r="1841" spans="1:16" ht="12.75">
      <c r="A1841" s="44"/>
      <c r="B1841" s="19"/>
      <c r="D1841" s="24"/>
      <c r="E1841" s="6"/>
      <c r="F1841" s="6"/>
      <c r="P1841" s="6"/>
    </row>
    <row r="1842" spans="1:16" ht="12.75">
      <c r="A1842" s="44"/>
      <c r="B1842" s="19"/>
      <c r="D1842" s="24"/>
      <c r="E1842" s="6"/>
      <c r="F1842" s="6"/>
      <c r="P1842" s="6"/>
    </row>
    <row r="1843" spans="1:16" ht="12.75">
      <c r="A1843" s="44"/>
      <c r="B1843" s="19"/>
      <c r="D1843" s="24"/>
      <c r="E1843" s="6"/>
      <c r="F1843" s="6"/>
      <c r="P1843" s="6"/>
    </row>
    <row r="1844" spans="1:16" ht="12.75">
      <c r="A1844" s="44"/>
      <c r="B1844" s="19"/>
      <c r="D1844" s="24"/>
      <c r="E1844" s="6"/>
      <c r="F1844" s="6"/>
      <c r="P1844" s="6"/>
    </row>
    <row r="1845" spans="1:16" ht="12.75">
      <c r="A1845" s="44"/>
      <c r="B1845" s="19"/>
      <c r="D1845" s="24"/>
      <c r="E1845" s="6"/>
      <c r="F1845" s="6"/>
      <c r="P1845" s="6"/>
    </row>
    <row r="1846" spans="1:16" ht="12.75">
      <c r="A1846" s="44"/>
      <c r="B1846" s="19"/>
      <c r="D1846" s="24"/>
      <c r="E1846" s="6"/>
      <c r="F1846" s="6"/>
      <c r="P1846" s="6"/>
    </row>
    <row r="1847" spans="1:16" ht="12.75">
      <c r="A1847" s="44"/>
      <c r="B1847" s="19"/>
      <c r="D1847" s="24"/>
      <c r="E1847" s="6"/>
      <c r="F1847" s="6"/>
      <c r="P1847" s="6"/>
    </row>
    <row r="1848" spans="1:16" ht="12.75">
      <c r="A1848" s="44"/>
      <c r="B1848" s="19"/>
      <c r="D1848" s="24"/>
      <c r="E1848" s="6"/>
      <c r="F1848" s="6"/>
      <c r="P1848" s="6"/>
    </row>
    <row r="1849" spans="1:16" ht="12.75">
      <c r="A1849" s="44"/>
      <c r="B1849" s="19"/>
      <c r="D1849" s="24"/>
      <c r="E1849" s="6"/>
      <c r="F1849" s="6"/>
      <c r="P1849" s="6"/>
    </row>
    <row r="1850" spans="1:16" ht="12.75">
      <c r="A1850" s="44"/>
      <c r="B1850" s="19"/>
      <c r="D1850" s="24"/>
      <c r="E1850" s="6"/>
      <c r="F1850" s="6"/>
      <c r="P1850" s="6"/>
    </row>
    <row r="1851" spans="1:16" ht="12.75">
      <c r="A1851" s="44"/>
      <c r="B1851" s="19"/>
      <c r="D1851" s="24"/>
      <c r="E1851" s="6"/>
      <c r="F1851" s="6"/>
      <c r="P1851" s="6"/>
    </row>
    <row r="1852" spans="1:16" ht="12.75">
      <c r="A1852" s="44"/>
      <c r="B1852" s="19"/>
      <c r="D1852" s="24"/>
      <c r="E1852" s="6"/>
      <c r="F1852" s="6"/>
      <c r="P1852" s="6"/>
    </row>
    <row r="1853" spans="1:16" ht="12.75">
      <c r="A1853" s="44"/>
      <c r="B1853" s="19"/>
      <c r="D1853" s="24"/>
      <c r="E1853" s="6"/>
      <c r="F1853" s="6"/>
      <c r="P1853" s="6"/>
    </row>
    <row r="1854" spans="1:16" ht="12.75">
      <c r="A1854" s="44"/>
      <c r="B1854" s="19"/>
      <c r="D1854" s="24"/>
      <c r="E1854" s="6"/>
      <c r="F1854" s="6"/>
      <c r="P1854" s="6"/>
    </row>
    <row r="1855" spans="1:16" ht="12.75">
      <c r="A1855" s="44"/>
      <c r="B1855" s="19"/>
      <c r="D1855" s="24"/>
      <c r="E1855" s="6"/>
      <c r="F1855" s="6"/>
      <c r="P1855" s="6"/>
    </row>
    <row r="1856" spans="1:16" ht="12.75">
      <c r="A1856" s="44"/>
      <c r="B1856" s="19"/>
      <c r="D1856" s="24"/>
      <c r="E1856" s="6"/>
      <c r="F1856" s="6"/>
      <c r="P1856" s="6"/>
    </row>
    <row r="1857" spans="1:16" ht="12.75">
      <c r="A1857" s="44"/>
      <c r="B1857" s="19"/>
      <c r="D1857" s="24"/>
      <c r="E1857" s="6"/>
      <c r="F1857" s="6"/>
      <c r="P1857" s="6"/>
    </row>
    <row r="1858" spans="1:16" ht="12.75">
      <c r="A1858" s="44"/>
      <c r="B1858" s="19"/>
      <c r="D1858" s="24"/>
      <c r="E1858" s="6"/>
      <c r="F1858" s="6"/>
      <c r="P1858" s="6"/>
    </row>
    <row r="1859" spans="1:16" ht="12.75">
      <c r="A1859" s="44"/>
      <c r="B1859" s="19"/>
      <c r="D1859" s="24"/>
      <c r="E1859" s="6"/>
      <c r="F1859" s="6"/>
      <c r="P1859" s="6"/>
    </row>
    <row r="1860" spans="1:16" ht="12.75">
      <c r="A1860" s="44"/>
      <c r="B1860" s="19"/>
      <c r="D1860" s="24"/>
      <c r="E1860" s="6"/>
      <c r="F1860" s="6"/>
      <c r="P1860" s="6"/>
    </row>
    <row r="1861" spans="1:16" ht="12.75">
      <c r="A1861" s="44"/>
      <c r="B1861" s="19"/>
      <c r="D1861" s="24"/>
      <c r="E1861" s="6"/>
      <c r="F1861" s="6"/>
      <c r="P1861" s="6"/>
    </row>
    <row r="1862" spans="1:16" ht="12.75">
      <c r="A1862" s="44"/>
      <c r="B1862" s="19"/>
      <c r="D1862" s="24"/>
      <c r="E1862" s="6"/>
      <c r="F1862" s="6"/>
      <c r="P1862" s="6"/>
    </row>
    <row r="1863" spans="1:16" ht="12.75">
      <c r="A1863" s="44"/>
      <c r="B1863" s="19"/>
      <c r="D1863" s="24"/>
      <c r="E1863" s="6"/>
      <c r="F1863" s="6"/>
      <c r="P1863" s="6"/>
    </row>
    <row r="1864" spans="1:16" ht="12.75">
      <c r="A1864" s="44"/>
      <c r="B1864" s="19"/>
      <c r="D1864" s="24"/>
      <c r="E1864" s="6"/>
      <c r="F1864" s="6"/>
      <c r="P1864" s="6"/>
    </row>
    <row r="1865" spans="1:16" ht="12.75">
      <c r="A1865" s="44"/>
      <c r="B1865" s="19"/>
      <c r="D1865" s="24"/>
      <c r="E1865" s="6"/>
      <c r="F1865" s="6"/>
      <c r="P1865" s="6"/>
    </row>
    <row r="1866" spans="1:16" ht="12.75">
      <c r="A1866" s="44"/>
      <c r="B1866" s="19"/>
      <c r="D1866" s="24"/>
      <c r="E1866" s="6"/>
      <c r="F1866" s="6"/>
      <c r="P1866" s="6"/>
    </row>
    <row r="1867" spans="1:16" ht="12.75">
      <c r="A1867" s="44"/>
      <c r="B1867" s="19"/>
      <c r="D1867" s="24"/>
      <c r="E1867" s="6"/>
      <c r="F1867" s="6"/>
      <c r="P1867" s="6"/>
    </row>
    <row r="1868" spans="1:16" ht="12.75">
      <c r="A1868" s="44"/>
      <c r="B1868" s="19"/>
      <c r="D1868" s="24"/>
      <c r="E1868" s="6"/>
      <c r="F1868" s="6"/>
      <c r="P1868" s="6"/>
    </row>
    <row r="1869" spans="1:16" ht="12.75">
      <c r="A1869" s="44"/>
      <c r="B1869" s="19"/>
      <c r="D1869" s="24"/>
      <c r="E1869" s="6"/>
      <c r="F1869" s="6"/>
      <c r="P1869" s="6"/>
    </row>
    <row r="1870" spans="1:16" ht="12.75">
      <c r="A1870" s="44"/>
      <c r="B1870" s="19"/>
      <c r="D1870" s="24"/>
      <c r="E1870" s="6"/>
      <c r="F1870" s="6"/>
      <c r="P1870" s="6"/>
    </row>
    <row r="1871" spans="1:16" ht="12.75">
      <c r="A1871" s="44"/>
      <c r="B1871" s="19"/>
      <c r="D1871" s="24"/>
      <c r="E1871" s="6"/>
      <c r="F1871" s="6"/>
      <c r="P1871" s="6"/>
    </row>
    <row r="1872" spans="1:16" ht="12.75">
      <c r="A1872" s="44"/>
      <c r="B1872" s="19"/>
      <c r="D1872" s="24"/>
      <c r="E1872" s="6"/>
      <c r="F1872" s="6"/>
      <c r="P1872" s="6"/>
    </row>
    <row r="1873" spans="1:16" ht="12.75">
      <c r="A1873" s="44"/>
      <c r="B1873" s="19"/>
      <c r="D1873" s="24"/>
      <c r="E1873" s="6"/>
      <c r="F1873" s="6"/>
      <c r="P1873" s="6"/>
    </row>
    <row r="1874" spans="1:16" ht="12.75">
      <c r="A1874" s="44"/>
      <c r="B1874" s="19"/>
      <c r="D1874" s="24"/>
      <c r="E1874" s="6"/>
      <c r="F1874" s="6"/>
      <c r="P1874" s="6"/>
    </row>
    <row r="1875" spans="1:16" ht="12.75">
      <c r="A1875" s="44"/>
      <c r="B1875" s="19"/>
      <c r="D1875" s="24"/>
      <c r="E1875" s="6"/>
      <c r="F1875" s="6"/>
      <c r="P1875" s="6"/>
    </row>
    <row r="1876" spans="1:16" ht="12.75">
      <c r="A1876" s="44"/>
      <c r="B1876" s="19"/>
      <c r="D1876" s="24"/>
      <c r="E1876" s="6"/>
      <c r="F1876" s="6"/>
      <c r="P1876" s="6"/>
    </row>
    <row r="1877" spans="1:16" ht="12.75">
      <c r="A1877" s="44"/>
      <c r="B1877" s="19"/>
      <c r="D1877" s="24"/>
      <c r="E1877" s="6"/>
      <c r="F1877" s="6"/>
      <c r="P1877" s="6"/>
    </row>
    <row r="1878" spans="1:16" ht="12.75">
      <c r="A1878" s="44"/>
      <c r="B1878" s="19"/>
      <c r="D1878" s="24"/>
      <c r="E1878" s="6"/>
      <c r="F1878" s="6"/>
      <c r="P1878" s="6"/>
    </row>
    <row r="1879" spans="1:16" ht="12.75">
      <c r="A1879" s="44"/>
      <c r="B1879" s="19"/>
      <c r="D1879" s="24"/>
      <c r="E1879" s="6"/>
      <c r="F1879" s="6"/>
      <c r="P1879" s="6"/>
    </row>
    <row r="1880" spans="1:16" ht="12.75">
      <c r="A1880" s="44"/>
      <c r="B1880" s="19"/>
      <c r="D1880" s="24"/>
      <c r="E1880" s="6"/>
      <c r="F1880" s="6"/>
      <c r="P1880" s="6"/>
    </row>
    <row r="1881" spans="1:16" ht="12.75">
      <c r="A1881" s="44"/>
      <c r="B1881" s="19"/>
      <c r="D1881" s="24"/>
      <c r="E1881" s="6"/>
      <c r="F1881" s="6"/>
      <c r="P1881" s="6"/>
    </row>
    <row r="1882" spans="1:16" ht="12.75">
      <c r="A1882" s="44"/>
      <c r="B1882" s="19"/>
      <c r="D1882" s="24"/>
      <c r="E1882" s="6"/>
      <c r="F1882" s="6"/>
      <c r="P1882" s="6"/>
    </row>
    <row r="1883" spans="1:16" ht="12.75">
      <c r="A1883" s="44"/>
      <c r="B1883" s="19"/>
      <c r="D1883" s="24"/>
      <c r="E1883" s="6"/>
      <c r="F1883" s="6"/>
      <c r="P1883" s="6"/>
    </row>
    <row r="1884" spans="1:16" ht="12.75">
      <c r="A1884" s="44"/>
      <c r="B1884" s="19"/>
      <c r="D1884" s="24"/>
      <c r="E1884" s="6"/>
      <c r="F1884" s="6"/>
      <c r="P1884" s="6"/>
    </row>
    <row r="1885" spans="1:16" ht="12.75">
      <c r="A1885" s="44"/>
      <c r="B1885" s="19"/>
      <c r="D1885" s="24"/>
      <c r="E1885" s="6"/>
      <c r="F1885" s="6"/>
      <c r="P1885" s="6"/>
    </row>
    <row r="1886" spans="1:16" ht="12.75">
      <c r="A1886" s="44"/>
      <c r="B1886" s="19"/>
      <c r="D1886" s="24"/>
      <c r="E1886" s="6"/>
      <c r="F1886" s="6"/>
      <c r="P1886" s="6"/>
    </row>
    <row r="1887" spans="1:16" ht="12.75">
      <c r="A1887" s="44"/>
      <c r="B1887" s="19"/>
      <c r="D1887" s="24"/>
      <c r="E1887" s="6"/>
      <c r="F1887" s="6"/>
      <c r="P1887" s="6"/>
    </row>
    <row r="1888" spans="1:16" ht="12.75">
      <c r="A1888" s="44"/>
      <c r="B1888" s="19"/>
      <c r="D1888" s="24"/>
      <c r="E1888" s="6"/>
      <c r="F1888" s="6"/>
      <c r="P1888" s="6"/>
    </row>
    <row r="1889" spans="1:16" ht="12.75">
      <c r="A1889" s="44"/>
      <c r="B1889" s="19"/>
      <c r="D1889" s="24"/>
      <c r="E1889" s="6"/>
      <c r="F1889" s="6"/>
      <c r="P1889" s="6"/>
    </row>
    <row r="1890" spans="1:16" ht="12.75">
      <c r="A1890" s="44"/>
      <c r="B1890" s="19"/>
      <c r="D1890" s="24"/>
      <c r="E1890" s="6"/>
      <c r="F1890" s="6"/>
      <c r="P1890" s="6"/>
    </row>
    <row r="1891" spans="1:16" ht="12.75">
      <c r="A1891" s="44"/>
      <c r="B1891" s="19"/>
      <c r="D1891" s="24"/>
      <c r="E1891" s="6"/>
      <c r="F1891" s="6"/>
      <c r="P1891" s="6"/>
    </row>
    <row r="1892" spans="1:16" ht="12.75">
      <c r="A1892" s="44"/>
      <c r="B1892" s="19"/>
      <c r="D1892" s="24"/>
      <c r="E1892" s="6"/>
      <c r="F1892" s="6"/>
      <c r="P1892" s="6"/>
    </row>
    <row r="1893" spans="1:16" ht="12.75">
      <c r="A1893" s="44"/>
      <c r="B1893" s="19"/>
      <c r="D1893" s="24"/>
      <c r="E1893" s="6"/>
      <c r="F1893" s="6"/>
      <c r="P1893" s="6"/>
    </row>
    <row r="1894" spans="1:16" ht="12.75">
      <c r="A1894" s="44"/>
      <c r="B1894" s="19"/>
      <c r="D1894" s="24"/>
      <c r="E1894" s="6"/>
      <c r="F1894" s="6"/>
      <c r="P1894" s="6"/>
    </row>
    <row r="1895" spans="1:16" ht="12.75">
      <c r="A1895" s="44"/>
      <c r="B1895" s="19"/>
      <c r="D1895" s="24"/>
      <c r="E1895" s="6"/>
      <c r="F1895" s="6"/>
      <c r="P1895" s="6"/>
    </row>
    <row r="1896" spans="1:16" ht="12.75">
      <c r="A1896" s="44"/>
      <c r="B1896" s="19"/>
      <c r="D1896" s="24"/>
      <c r="E1896" s="6"/>
      <c r="F1896" s="6"/>
      <c r="P1896" s="6"/>
    </row>
    <row r="1897" spans="1:16" ht="12.75">
      <c r="A1897" s="44"/>
      <c r="B1897" s="19"/>
      <c r="D1897" s="24"/>
      <c r="E1897" s="6"/>
      <c r="F1897" s="6"/>
      <c r="P1897" s="6"/>
    </row>
    <row r="1898" spans="1:16" ht="12.75">
      <c r="A1898" s="44"/>
      <c r="B1898" s="19"/>
      <c r="D1898" s="24"/>
      <c r="E1898" s="6"/>
      <c r="F1898" s="6"/>
      <c r="P1898" s="6"/>
    </row>
    <row r="1899" spans="1:16" ht="12.75">
      <c r="A1899" s="44"/>
      <c r="B1899" s="19"/>
      <c r="D1899" s="24"/>
      <c r="E1899" s="6"/>
      <c r="F1899" s="6"/>
      <c r="P1899" s="6"/>
    </row>
    <row r="1900" spans="1:16" ht="12.75">
      <c r="A1900" s="44"/>
      <c r="B1900" s="19"/>
      <c r="D1900" s="24"/>
      <c r="E1900" s="6"/>
      <c r="F1900" s="6"/>
      <c r="P1900" s="6"/>
    </row>
    <row r="1901" spans="1:16" ht="12.75">
      <c r="A1901" s="44"/>
      <c r="B1901" s="19"/>
      <c r="D1901" s="24"/>
      <c r="E1901" s="6"/>
      <c r="F1901" s="6"/>
      <c r="P1901" s="6"/>
    </row>
    <row r="1902" spans="1:16" ht="12.75">
      <c r="A1902" s="44"/>
      <c r="B1902" s="19"/>
      <c r="D1902" s="24"/>
      <c r="E1902" s="6"/>
      <c r="F1902" s="6"/>
      <c r="P1902" s="6"/>
    </row>
    <row r="1903" spans="1:16" ht="12.75">
      <c r="A1903" s="44"/>
      <c r="B1903" s="19"/>
      <c r="D1903" s="24"/>
      <c r="E1903" s="6"/>
      <c r="F1903" s="6"/>
      <c r="P1903" s="6"/>
    </row>
    <row r="1904" spans="1:16" ht="12.75">
      <c r="A1904" s="44"/>
      <c r="B1904" s="19"/>
      <c r="D1904" s="24"/>
      <c r="E1904" s="6"/>
      <c r="F1904" s="6"/>
      <c r="P1904" s="6"/>
    </row>
    <row r="1905" spans="1:16" ht="12.75">
      <c r="A1905" s="44"/>
      <c r="B1905" s="19"/>
      <c r="D1905" s="24"/>
      <c r="E1905" s="6"/>
      <c r="F1905" s="6"/>
      <c r="P1905" s="6"/>
    </row>
    <row r="1906" spans="1:16" ht="12.75">
      <c r="A1906" s="44"/>
      <c r="B1906" s="19"/>
      <c r="D1906" s="24"/>
      <c r="E1906" s="6"/>
      <c r="F1906" s="6"/>
      <c r="P1906" s="6"/>
    </row>
    <row r="1907" spans="1:16" ht="12.75">
      <c r="A1907" s="44"/>
      <c r="B1907" s="19"/>
      <c r="D1907" s="24"/>
      <c r="E1907" s="6"/>
      <c r="F1907" s="6"/>
      <c r="P1907" s="6"/>
    </row>
    <row r="1908" spans="1:16" ht="12.75">
      <c r="A1908" s="44"/>
      <c r="B1908" s="19"/>
      <c r="D1908" s="24"/>
      <c r="E1908" s="6"/>
      <c r="F1908" s="6"/>
      <c r="P1908" s="6"/>
    </row>
    <row r="1909" spans="1:16" ht="12.75">
      <c r="A1909" s="44"/>
      <c r="B1909" s="19"/>
      <c r="D1909" s="24"/>
      <c r="E1909" s="6"/>
      <c r="F1909" s="6"/>
      <c r="P1909" s="6"/>
    </row>
    <row r="1910" spans="1:16" ht="12.75">
      <c r="A1910" s="44"/>
      <c r="B1910" s="19"/>
      <c r="D1910" s="24"/>
      <c r="E1910" s="6"/>
      <c r="F1910" s="6"/>
      <c r="P1910" s="6"/>
    </row>
    <row r="1911" spans="1:16" ht="12.75">
      <c r="A1911" s="44"/>
      <c r="B1911" s="19"/>
      <c r="D1911" s="24"/>
      <c r="E1911" s="6"/>
      <c r="F1911" s="6"/>
      <c r="P1911" s="6"/>
    </row>
    <row r="1912" spans="1:16" ht="12.75">
      <c r="A1912" s="44"/>
      <c r="B1912" s="19"/>
      <c r="D1912" s="24"/>
      <c r="E1912" s="6"/>
      <c r="F1912" s="6"/>
      <c r="P1912" s="6"/>
    </row>
    <row r="1913" spans="1:16" ht="12.75">
      <c r="A1913" s="44"/>
      <c r="B1913" s="19"/>
      <c r="D1913" s="24"/>
      <c r="E1913" s="6"/>
      <c r="F1913" s="6"/>
      <c r="P1913" s="6"/>
    </row>
    <row r="1914" spans="1:16" ht="12.75">
      <c r="A1914" s="44"/>
      <c r="B1914" s="19"/>
      <c r="D1914" s="24"/>
      <c r="E1914" s="6"/>
      <c r="F1914" s="6"/>
      <c r="P1914" s="6"/>
    </row>
    <row r="1915" spans="1:16" ht="12.75">
      <c r="A1915" s="44"/>
      <c r="B1915" s="19"/>
      <c r="D1915" s="24"/>
      <c r="E1915" s="6"/>
      <c r="F1915" s="6"/>
      <c r="P1915" s="6"/>
    </row>
    <row r="1916" spans="1:16" ht="12.75">
      <c r="A1916" s="44"/>
      <c r="B1916" s="19"/>
      <c r="D1916" s="24"/>
      <c r="E1916" s="6"/>
      <c r="F1916" s="6"/>
      <c r="P1916" s="6"/>
    </row>
    <row r="1917" spans="1:16" ht="12.75">
      <c r="A1917" s="44"/>
      <c r="B1917" s="19"/>
      <c r="D1917" s="24"/>
      <c r="E1917" s="6"/>
      <c r="F1917" s="6"/>
      <c r="P1917" s="6"/>
    </row>
    <row r="1918" spans="1:16" ht="12.75">
      <c r="A1918" s="44"/>
      <c r="B1918" s="19"/>
      <c r="D1918" s="24"/>
      <c r="E1918" s="6"/>
      <c r="F1918" s="6"/>
      <c r="P1918" s="6"/>
    </row>
    <row r="1919" spans="1:16" ht="12.75">
      <c r="A1919" s="44"/>
      <c r="B1919" s="19"/>
      <c r="D1919" s="24"/>
      <c r="E1919" s="6"/>
      <c r="F1919" s="6"/>
      <c r="P1919" s="6"/>
    </row>
    <row r="1920" spans="1:16" ht="12.75">
      <c r="A1920" s="44"/>
      <c r="B1920" s="19"/>
      <c r="D1920" s="24"/>
      <c r="E1920" s="6"/>
      <c r="F1920" s="6"/>
      <c r="P1920" s="6"/>
    </row>
    <row r="1921" spans="1:16" ht="12.75">
      <c r="A1921" s="44"/>
      <c r="B1921" s="19"/>
      <c r="D1921" s="24"/>
      <c r="E1921" s="6"/>
      <c r="F1921" s="6"/>
      <c r="P1921" s="6"/>
    </row>
    <row r="1922" spans="1:16" ht="12.75">
      <c r="A1922" s="44"/>
      <c r="B1922" s="19"/>
      <c r="D1922" s="24"/>
      <c r="E1922" s="6"/>
      <c r="F1922" s="6"/>
      <c r="P1922" s="6"/>
    </row>
  </sheetData>
  <autoFilter ref="B7:Q170"/>
  <mergeCells count="1">
    <mergeCell ref="C1:P4"/>
  </mergeCells>
  <printOptions horizontalCentered="1" verticalCentered="1"/>
  <pageMargins left="0" right="0.4724409448818898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Moi</cp:lastModifiedBy>
  <cp:lastPrinted>2007-06-26T13:41:31Z</cp:lastPrinted>
  <dcterms:created xsi:type="dcterms:W3CDTF">2004-06-17T08:52:35Z</dcterms:created>
  <dcterms:modified xsi:type="dcterms:W3CDTF">2007-07-04T14:28:31Z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